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DOCUMENTOS - TRE\COLABORAÇÃO\SLIC_PLANILHAS_DE_CONTROLE\Controles SLIC\Arquivos Editais\LICITAÇÕES 2021\PE 57\"/>
    </mc:Choice>
  </mc:AlternateContent>
  <bookViews>
    <workbookView xWindow="0" yWindow="0" windowWidth="28800" windowHeight="12135"/>
  </bookViews>
  <sheets>
    <sheet name="Posto" sheetId="2" r:id="rId1"/>
    <sheet name="Encargos Sociais" sheetId="3" r:id="rId2"/>
    <sheet name="CITL" sheetId="7" r:id="rId3"/>
    <sheet name="Insumos" sheetId="6" r:id="rId4"/>
    <sheet name="Hora Extra" sheetId="4" r:id="rId5"/>
    <sheet name="FISCALIZAÇÃO" sheetId="5" r:id="rId6"/>
  </sheets>
  <externalReferences>
    <externalReference r:id="rId7"/>
  </externalReferences>
  <definedNames>
    <definedName name="_xlnm.Print_Area" localSheetId="2">CITL!$A$1:$B$21</definedName>
    <definedName name="_xlnm.Print_Area" localSheetId="1">'Encargos Sociais'!$A$1:$H$70</definedName>
    <definedName name="_xlnm.Print_Area" localSheetId="5">FISCALIZAÇÃO!$A$1:$E$19</definedName>
    <definedName name="_xlnm.Print_Area" localSheetId="4">'Hora Extra'!$A$1:$H$39</definedName>
    <definedName name="_xlnm.Print_Area" localSheetId="3">Insumos!$A$1:$J$27</definedName>
    <definedName name="_xlnm.Print_Area" localSheetId="0">Posto!$A$1:$N$40</definedName>
    <definedName name="_xlnm.Print_Titles" localSheetId="1">'Encargos Sociais'!$1:$4</definedName>
    <definedName name="_xlnm.Print_Titles" localSheetId="4">'Hora Extra'!$1:$3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7" i="4" l="1"/>
  <c r="B23" i="4"/>
  <c r="B19" i="4"/>
  <c r="B15" i="4"/>
  <c r="F32" i="4"/>
  <c r="B32" i="4"/>
  <c r="G31" i="4"/>
  <c r="C31" i="4"/>
  <c r="G26" i="4"/>
  <c r="G22" i="4"/>
  <c r="G18" i="4"/>
  <c r="G14" i="4"/>
  <c r="E26" i="4"/>
  <c r="E22" i="4"/>
  <c r="E18" i="4"/>
  <c r="E14" i="4"/>
  <c r="A6" i="7"/>
  <c r="A5" i="7"/>
  <c r="A3" i="7"/>
  <c r="A2" i="7"/>
  <c r="A1" i="7"/>
  <c r="B18" i="7"/>
  <c r="C16" i="5"/>
  <c r="C15" i="5"/>
  <c r="C13" i="5"/>
  <c r="C14" i="5" s="1"/>
  <c r="A3" i="6"/>
  <c r="A2" i="6"/>
  <c r="A1" i="6"/>
  <c r="A7" i="6"/>
  <c r="A6" i="6"/>
  <c r="C26" i="6"/>
  <c r="C25" i="6"/>
  <c r="C24" i="6"/>
  <c r="C23" i="6"/>
  <c r="C22" i="6"/>
  <c r="J17" i="6"/>
  <c r="D17" i="6" s="1"/>
  <c r="D26" i="6" s="1"/>
  <c r="J16" i="6"/>
  <c r="D16" i="6" s="1"/>
  <c r="J15" i="6"/>
  <c r="D15" i="6" s="1"/>
  <c r="J14" i="6"/>
  <c r="D14" i="6" s="1"/>
  <c r="J13" i="6"/>
  <c r="D13" i="6" s="1"/>
  <c r="C14" i="2"/>
  <c r="A6" i="3"/>
  <c r="A5" i="3"/>
  <c r="A3" i="3"/>
  <c r="A2" i="3"/>
  <c r="A1" i="3"/>
  <c r="A6" i="5"/>
  <c r="A5" i="5"/>
  <c r="A3" i="5"/>
  <c r="A2" i="5"/>
  <c r="A1" i="5"/>
  <c r="A6" i="4"/>
  <c r="A5" i="4"/>
  <c r="A3" i="4"/>
  <c r="A2" i="4"/>
  <c r="A1" i="4"/>
  <c r="E17" i="6" l="1"/>
  <c r="D24" i="6"/>
  <c r="E24" i="6" s="1"/>
  <c r="E15" i="6"/>
  <c r="E26" i="6"/>
  <c r="D22" i="6"/>
  <c r="E22" i="6" s="1"/>
  <c r="E13" i="6"/>
  <c r="E14" i="6"/>
  <c r="D23" i="6"/>
  <c r="E23" i="6" s="1"/>
  <c r="E16" i="6"/>
  <c r="D25" i="6"/>
  <c r="E25" i="6" s="1"/>
  <c r="C17" i="5"/>
  <c r="C18" i="5" s="1"/>
  <c r="A32" i="4"/>
  <c r="C27" i="4"/>
  <c r="C23" i="4"/>
  <c r="C19" i="4"/>
  <c r="C15" i="4"/>
  <c r="A15" i="4"/>
  <c r="A19" i="4" s="1"/>
  <c r="A23" i="4" s="1"/>
  <c r="A27" i="4" s="1"/>
  <c r="F57" i="3"/>
  <c r="F46" i="3"/>
  <c r="F43" i="3"/>
  <c r="F42" i="3"/>
  <c r="F29" i="3"/>
  <c r="F21" i="3"/>
  <c r="F23" i="3" s="1"/>
  <c r="B16" i="2"/>
  <c r="E20" i="2" s="1"/>
  <c r="M14" i="2"/>
  <c r="I14" i="2"/>
  <c r="E27" i="6" l="1"/>
  <c r="J18" i="2" s="1"/>
  <c r="E18" i="6"/>
  <c r="J16" i="2" s="1"/>
  <c r="C32" i="4"/>
  <c r="D32" i="4" s="1"/>
  <c r="D27" i="4"/>
  <c r="E27" i="4" s="1"/>
  <c r="G32" i="4"/>
  <c r="H32" i="4" s="1"/>
  <c r="E18" i="2"/>
  <c r="C16" i="2"/>
  <c r="D16" i="2" s="1"/>
  <c r="C19" i="5"/>
  <c r="D23" i="4"/>
  <c r="D15" i="4"/>
  <c r="E15" i="4" s="1"/>
  <c r="F15" i="4" s="1"/>
  <c r="D19" i="4"/>
  <c r="E19" i="4" s="1"/>
  <c r="F19" i="4" s="1"/>
  <c r="F45" i="3"/>
  <c r="F48" i="3" s="1"/>
  <c r="F66" i="3" s="1"/>
  <c r="F63" i="3"/>
  <c r="F58" i="3"/>
  <c r="F59" i="3" s="1"/>
  <c r="F67" i="3" s="1"/>
  <c r="F36" i="3"/>
  <c r="F37" i="3" s="1"/>
  <c r="F65" i="3" s="1"/>
  <c r="F30" i="3"/>
  <c r="F31" i="3" s="1"/>
  <c r="F64" i="3" s="1"/>
  <c r="E16" i="2"/>
  <c r="G16" i="2"/>
  <c r="B18" i="2"/>
  <c r="I16" i="2"/>
  <c r="B20" i="2"/>
  <c r="F27" i="4" l="1"/>
  <c r="G27" i="4" s="1"/>
  <c r="H27" i="4" s="1"/>
  <c r="G19" i="4"/>
  <c r="H19" i="4" s="1"/>
  <c r="G15" i="4"/>
  <c r="H15" i="4" s="1"/>
  <c r="E23" i="4"/>
  <c r="F23" i="4" s="1"/>
  <c r="F68" i="3"/>
  <c r="I20" i="2"/>
  <c r="G20" i="2"/>
  <c r="C20" i="2"/>
  <c r="D20" i="2" s="1"/>
  <c r="G18" i="2"/>
  <c r="C18" i="2"/>
  <c r="D18" i="2" s="1"/>
  <c r="I18" i="2"/>
  <c r="K16" i="2"/>
  <c r="L16" i="2" s="1"/>
  <c r="K18" i="2" l="1"/>
  <c r="L18" i="2" s="1"/>
  <c r="M18" i="2" s="1"/>
  <c r="N18" i="2" s="1"/>
  <c r="B30" i="2" s="1"/>
  <c r="G23" i="4"/>
  <c r="H23" i="4" s="1"/>
  <c r="M16" i="2"/>
  <c r="N16" i="2" s="1"/>
  <c r="B28" i="2" s="1"/>
  <c r="K20" i="2"/>
  <c r="L20" i="2" s="1"/>
  <c r="D30" i="2" l="1"/>
  <c r="G30" i="2" s="1"/>
  <c r="D28" i="2"/>
  <c r="G28" i="2" s="1"/>
  <c r="M20" i="2"/>
  <c r="N20" i="2" s="1"/>
  <c r="B32" i="2" l="1"/>
  <c r="D32" i="2" s="1"/>
  <c r="G32" i="2" s="1"/>
  <c r="L32" i="2" s="1"/>
</calcChain>
</file>

<file path=xl/comments1.xml><?xml version="1.0" encoding="utf-8"?>
<comments xmlns="http://schemas.openxmlformats.org/spreadsheetml/2006/main">
  <authors>
    <author>Ana Maria</author>
  </authors>
  <commentList>
    <comment ref="E21" authorId="0" shapeId="0">
      <text>
        <r>
          <rPr>
            <sz val="9"/>
            <color indexed="81"/>
            <rFont val="Segoe UI"/>
            <family val="2"/>
          </rPr>
          <t>O Uniforme é inteiramente liquidado no 1º Turno por que o demandante definiu que se não houver 2º Turno não precisará dos serviços. Ou seja, temos que pagar os uniformes no 1º Turno.</t>
        </r>
      </text>
    </comment>
  </commentList>
</comments>
</file>

<file path=xl/sharedStrings.xml><?xml version="1.0" encoding="utf-8"?>
<sst xmlns="http://schemas.openxmlformats.org/spreadsheetml/2006/main" count="285" uniqueCount="225">
  <si>
    <t>TRIBUNAL REGIONAL ELEITORAL DO PARANA</t>
  </si>
  <si>
    <t>Serviços de Telefonista</t>
  </si>
  <si>
    <t>PAD:</t>
  </si>
  <si>
    <t>4078/2018</t>
  </si>
  <si>
    <t>Licitação:</t>
  </si>
  <si>
    <t>Data da Proposta:</t>
  </si>
  <si>
    <t>DESCRIÇÃO DO SERVIÇO</t>
  </si>
  <si>
    <t xml:space="preserve">MONTANTE A </t>
  </si>
  <si>
    <t>MONTANTE A</t>
  </si>
  <si>
    <t>MONTANTE B</t>
  </si>
  <si>
    <t>A + B</t>
  </si>
  <si>
    <t>CITL - CUSTOS INDIRETOS, TRIBUTOS E LUCRO (Vide Aba)</t>
  </si>
  <si>
    <t>VALOR POSTO
UNITÁRIO
MENSAL
(A+B+CITL)</t>
  </si>
  <si>
    <t>SALÁRIO</t>
  </si>
  <si>
    <t>ENCARGOS E PROVISÕES</t>
  </si>
  <si>
    <t>AUXÍLIO REFEIÇÃO   (Mensal)</t>
  </si>
  <si>
    <t>AUXÍLIO TRANSPORTE (Mensal)</t>
  </si>
  <si>
    <t>ASSISTÊNCIA MÉDICA</t>
  </si>
  <si>
    <t>INSUMOS UNIFORMES</t>
  </si>
  <si>
    <t>Valor do V.A.</t>
  </si>
  <si>
    <t>Desc. PAT (%)</t>
  </si>
  <si>
    <t>Valor do V.T.</t>
  </si>
  <si>
    <t>Quant. Diária</t>
  </si>
  <si>
    <t>PERÍODO REGULAR</t>
  </si>
  <si>
    <t>Telefonista (CBO 4222-05) - 36hs</t>
  </si>
  <si>
    <t>PERÍODO ELEITORAL - 1º Turno (de 15 de Julho a 14 de Outubro)</t>
  </si>
  <si>
    <t>PERÍODO ELEITORAL - 2º Turno (de 15 de Outubro a 14 de Novembro)</t>
  </si>
  <si>
    <t>Convenção Coletiva de Trabalho utilizada como referência:</t>
  </si>
  <si>
    <t>CCT SINTELL 2021/2021 - MTE n. 1881/2021</t>
  </si>
  <si>
    <t>Vigência da CCT:</t>
  </si>
  <si>
    <t>1º de janeiro a 31 de dezembro de 2021</t>
  </si>
  <si>
    <t xml:space="preserve">OBSERVAÇÕES: </t>
  </si>
  <si>
    <r>
      <rPr>
        <b/>
        <sz val="10"/>
        <rFont val="Arial"/>
        <family val="2"/>
        <charset val="1"/>
      </rPr>
      <t xml:space="preserve">Salário: </t>
    </r>
    <r>
      <rPr>
        <sz val="10"/>
        <rFont val="Arial"/>
        <family val="2"/>
        <charset val="1"/>
      </rPr>
      <t>CCT 2021, 3ª</t>
    </r>
  </si>
  <si>
    <r>
      <rPr>
        <b/>
        <sz val="10"/>
        <rFont val="Arial"/>
        <family val="2"/>
        <charset val="1"/>
      </rPr>
      <t>Dias úteis = 21:</t>
    </r>
    <r>
      <rPr>
        <sz val="10"/>
        <rFont val="Arial"/>
        <family val="2"/>
        <charset val="1"/>
      </rPr>
      <t xml:space="preserve"> [ ( 365 / 7 ) X 5 - 9 ] / 12 = 20,98 (Acórdão TCU nº 1904/07 Plenário);</t>
    </r>
  </si>
  <si>
    <r>
      <rPr>
        <b/>
        <sz val="10"/>
        <rFont val="Arial"/>
        <family val="2"/>
        <charset val="1"/>
      </rPr>
      <t xml:space="preserve">Auxílio Refeição: </t>
    </r>
    <r>
      <rPr>
        <sz val="10"/>
        <rFont val="Arial"/>
        <family val="2"/>
        <charset val="1"/>
      </rPr>
      <t>CCT 2021, 11ª</t>
    </r>
  </si>
  <si>
    <r>
      <t>Auxílio Transporte:</t>
    </r>
    <r>
      <rPr>
        <sz val="10"/>
        <rFont val="Arial"/>
        <family val="2"/>
      </rPr>
      <t xml:space="preserve"> (Valor Unitário do VT X Quantidade Diária X21) - 6% da Remuneração.</t>
    </r>
  </si>
  <si>
    <r>
      <rPr>
        <b/>
        <sz val="10"/>
        <rFont val="Arial"/>
        <family val="2"/>
        <charset val="1"/>
      </rPr>
      <t xml:space="preserve">CITL: </t>
    </r>
    <r>
      <rPr>
        <sz val="10"/>
        <rFont val="Arial"/>
        <family val="2"/>
        <charset val="1"/>
      </rPr>
      <t>Preencher aba CITL (Custos Indiretos, Tributos e Lucros).</t>
    </r>
  </si>
  <si>
    <r>
      <rPr>
        <b/>
        <sz val="10"/>
        <rFont val="Arial"/>
        <family val="2"/>
        <charset val="1"/>
      </rPr>
      <t>Valor do Posto Unitário Mensal</t>
    </r>
    <r>
      <rPr>
        <sz val="10"/>
        <color rgb="FF000000"/>
        <rFont val="Arial"/>
        <family val="2"/>
        <charset val="1"/>
      </rPr>
      <t xml:space="preserve"> = Montante A + Montante B + CITL.</t>
    </r>
  </si>
  <si>
    <t>Optante pela desoneração da folha de pagamento?
(Lei 12.546/2011)</t>
  </si>
  <si>
    <t>Sim</t>
  </si>
  <si>
    <t>x</t>
  </si>
  <si>
    <t>Não</t>
  </si>
  <si>
    <t>ENCARGOS SOCIAIS E TRABALHISTAS</t>
  </si>
  <si>
    <t xml:space="preserve">SUBMÓDULO 1 - Encargos Previdenciários e FGTS </t>
  </si>
  <si>
    <t>%</t>
  </si>
  <si>
    <t>FUNDAMENTO LEGAL</t>
  </si>
  <si>
    <t>MEMÓRIA DE CÁLCULO</t>
  </si>
  <si>
    <t>INSS</t>
  </si>
  <si>
    <t xml:space="preserve">Art. 22, inciso I, da Lei 8.212/91. </t>
  </si>
  <si>
    <t>20% sobre a remuneração.</t>
  </si>
  <si>
    <t>SESI / SESC</t>
  </si>
  <si>
    <t>Art. 30 da Lei 8.036/90.</t>
  </si>
  <si>
    <t>1,5% sobre a remuneração.</t>
  </si>
  <si>
    <t>INCRA</t>
  </si>
  <si>
    <t>Art. 1º, inciso I, do Decreto Lei nº 1.146/70.</t>
  </si>
  <si>
    <t>0,2% sobre a remuneração.</t>
  </si>
  <si>
    <t>SENAI / SENAC</t>
  </si>
  <si>
    <t>Decreto nº 2.318/86.</t>
  </si>
  <si>
    <t>1% sobre a remuneração</t>
  </si>
  <si>
    <t>Salário Educação</t>
  </si>
  <si>
    <t>Art. 3º, inciso I, do Decreto nº 87.043/82; art. 15, de Lei nº 9424/96; e art 2º, do Decreto nº 3412/99.</t>
  </si>
  <si>
    <t>2,5% sobre a remuneração.</t>
  </si>
  <si>
    <t>SEBRAE</t>
  </si>
  <si>
    <t>Art. 8º da Lei 8.029/90, alterada pela Lei nº 8.154/90.</t>
  </si>
  <si>
    <t>0,6% sobre a remuneração.</t>
  </si>
  <si>
    <t>RAT
(%)</t>
  </si>
  <si>
    <t>FAP
(Fator)</t>
  </si>
  <si>
    <t>RAT Ajustado</t>
  </si>
  <si>
    <t xml:space="preserve">Art. 22, inciso II, alineas "b" e "c" da Lei 8.212/91; Decreto nº 6042/07; Anexo da Resolução MPS/CNPS nº 1.329/17 (Fator Acidentário de Prevenção - FAP). </t>
  </si>
  <si>
    <t>Alíquotas do RAT de 1%, 2% ou 3%, pondendo ser reduzida pela metade ou acrescida em até 100% pelo FAP.</t>
  </si>
  <si>
    <t>FGTS</t>
  </si>
  <si>
    <t>Art. 15 da Lei. 8036/90 e art 7º, inciso III, da Constituição Federal de 05/10/88.</t>
  </si>
  <si>
    <t>8% sobre a remuneração.</t>
  </si>
  <si>
    <t>Total do SUBMÓDULO 1:</t>
  </si>
  <si>
    <t>SUBMÓDULO 2 - 13º Salário e Adicional de Férias</t>
  </si>
  <si>
    <t>Adicional de Férias</t>
  </si>
  <si>
    <t>A Constituição Federal no Art. 7º inciso XVII, dispõe que é direito do trabalhador o "gozo de férias anuais remuneradas com, pelo menos, um terço a mais do que o salário normal".</t>
  </si>
  <si>
    <t>((1 / 3) / 12) x 100 = 2,78%</t>
  </si>
  <si>
    <t>13º Salário</t>
  </si>
  <si>
    <t xml:space="preserve">A constituição Federal no Art.  7º inciso XIII, prevê o décimo terceiro salário com base na remuneração integral. Portanto, cada trabalhador faz jus a um salário por ano a esse título. </t>
  </si>
  <si>
    <t>1/12 x 100 = 8,33%</t>
  </si>
  <si>
    <t xml:space="preserve">Subtotal </t>
  </si>
  <si>
    <t>1 sobre subtotal 2</t>
  </si>
  <si>
    <r>
      <rPr>
        <b/>
        <sz val="8"/>
        <rFont val="Arial"/>
        <family val="2"/>
        <charset val="1"/>
      </rPr>
      <t>SUBMÓDULO 1</t>
    </r>
    <r>
      <rPr>
        <sz val="8"/>
        <rFont val="Arial"/>
        <family val="2"/>
        <charset val="1"/>
      </rPr>
      <t xml:space="preserve"> sobre o 13º Salário e Adicional de Férias.</t>
    </r>
  </si>
  <si>
    <t>B23 X B29</t>
  </si>
  <si>
    <t>Total do SUBMÓDULO 2:</t>
  </si>
  <si>
    <t>SUBMÓDULO 3 - Afastamento Maternidade</t>
  </si>
  <si>
    <t>Afastamento Maternidade</t>
  </si>
  <si>
    <t xml:space="preserve">Custeado Integralmente pela Previdência. Tem reflexos em férias, 13º salário e diferença salarial entre o teto da previdência e o recebido. Reflexo: </t>
  </si>
  <si>
    <t>(1,416% X 10% X 6/12) X (8,33% + 8,33% + 2,78% + 20% + 8%) = 0,03%</t>
  </si>
  <si>
    <t>1 sobre subtotal 3</t>
  </si>
  <si>
    <r>
      <rPr>
        <b/>
        <sz val="8"/>
        <rFont val="Arial"/>
        <family val="2"/>
        <charset val="1"/>
      </rPr>
      <t>SUBMÓDULO 1</t>
    </r>
    <r>
      <rPr>
        <sz val="8"/>
        <rFont val="Arial"/>
        <family val="2"/>
        <charset val="1"/>
      </rPr>
      <t xml:space="preserve"> sobre o Afastamento Maternidade. </t>
    </r>
  </si>
  <si>
    <t>B23 X B35</t>
  </si>
  <si>
    <t>Total do SUBMÓDULO 3:</t>
  </si>
  <si>
    <t xml:space="preserve">SUBMÓDULO 4 - Provisão para Rescisão </t>
  </si>
  <si>
    <t>Aviso Prévio Indenizado</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</si>
  <si>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</si>
  <si>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</si>
  <si>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FGTS sobre Aviso Prévio Indenizado</t>
  </si>
  <si>
    <t>Súmula nº 305/TST e Acórdão TCU 2.217/2010 - Plenário.</t>
  </si>
  <si>
    <t>B41 X 8%</t>
  </si>
  <si>
    <t>Multa do FGTS sobre o Aviso Prévio Indenizado</t>
  </si>
  <si>
    <t>B41 X 8% X 40%</t>
  </si>
  <si>
    <t>Aviso Prévio Trabalhado</t>
  </si>
  <si>
    <t xml:space="preserve">Refere-se à indenização de sete dias corridos devida ao empregado no caso de o empregador rescindir o contrato sem justo motivo e conceder aviso prévio, conforme disposto no art. 488 da CLT.  (Acordão TCU 1186/2017). </t>
  </si>
  <si>
    <t>((7 / 30) / 12) X 100 = 1,94%</t>
  </si>
  <si>
    <t>1 sobre o Aviso Prévio Trabalhado</t>
  </si>
  <si>
    <r>
      <rPr>
        <b/>
        <sz val="8"/>
        <rFont val="Arial"/>
        <family val="2"/>
        <charset val="1"/>
      </rPr>
      <t>SUBMÓDULO 1</t>
    </r>
    <r>
      <rPr>
        <sz val="8"/>
        <rFont val="Arial"/>
        <family val="2"/>
        <charset val="1"/>
      </rPr>
      <t xml:space="preserve"> sobre o Aviso Prévio Trabalhado. </t>
    </r>
  </si>
  <si>
    <t>B23 X B44</t>
  </si>
  <si>
    <t>Multa do FGTS sobre o Aviso Prévio Trabalhado</t>
  </si>
  <si>
    <t>B44 X 8% X 40%</t>
  </si>
  <si>
    <t>Multa do FGTS sobre Rescisão sem Justa Causa</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</si>
  <si>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</si>
  <si>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0,08 X 0,4 X 0,9 X [1 + 1/12 + 1/12 + (1/3 X 1/12)] = 3,44%</t>
  </si>
  <si>
    <t>Total do SUBMÓDULO 4:</t>
  </si>
  <si>
    <t>SUBMÓDULO 5 - Custo de Reposição do Profissional Ausente</t>
  </si>
  <si>
    <t>Férias</t>
  </si>
  <si>
    <t>Afastamento de 30 dias, sem prejuizo da remuneração, após cada período de 12 meses de vigência do contrato de trabalho. O pagamento ocorre conforme preceitua o art. 129 e o inc. I art. 130, CLT; e art. 7º, inciso XVII, CF.</t>
  </si>
  <si>
    <t>1/12 X 100 = 8,33%</t>
  </si>
  <si>
    <t>Ausência por Doença</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</si>
  <si>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t>
  </si>
  <si>
    <t>(5,96 / 30) / 12 X 100 = 1,66%</t>
  </si>
  <si>
    <t>Licença Paternidade</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</si>
  <si>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</si>
  <si>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</si>
  <si>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Faltas Legais</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</si>
  <si>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</si>
  <si>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((1 / 30) / 12) X 100 = 0,28%</t>
  </si>
  <si>
    <t>Ausência por Acidente de Trabalho</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</si>
  <si>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</si>
  <si>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</si>
  <si>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t>Subtotal</t>
  </si>
  <si>
    <t>1 sobre o subtotal 5</t>
  </si>
  <si>
    <r>
      <rPr>
        <b/>
        <sz val="8"/>
        <rFont val="Arial"/>
        <family val="2"/>
        <charset val="1"/>
      </rPr>
      <t>SUBMÓDULO 1</t>
    </r>
    <r>
      <rPr>
        <sz val="8"/>
        <rFont val="Arial"/>
        <family val="2"/>
        <charset val="1"/>
      </rPr>
      <t xml:space="preserve"> sobre o Custo de Repos. do Profiss. Ausente. </t>
    </r>
  </si>
  <si>
    <t>B23 X B57</t>
  </si>
  <si>
    <t>Total do SUBMÓDULO 5:</t>
  </si>
  <si>
    <t xml:space="preserve">RESUMO DO MÓDULO - ENCARGOS SOCIAIS E TRABALHISTAS </t>
  </si>
  <si>
    <t>1. Encargos Previdenciários e FGTS</t>
  </si>
  <si>
    <t>2. 13º Salário e Adicional de Férias</t>
  </si>
  <si>
    <t>3. Afastamento Maternidade</t>
  </si>
  <si>
    <t>4. Provisão para Rescisão</t>
  </si>
  <si>
    <t>5. Custo de Reposição do Profissional Ausente</t>
  </si>
  <si>
    <t>Total dos Encargos Sociais e Trabalhistas</t>
  </si>
  <si>
    <t>CÉLULAS A PREENCHER</t>
  </si>
  <si>
    <t>HORA EXTRA SUPLEMENTAR</t>
  </si>
  <si>
    <t>POSTO DE TRABALHO</t>
  </si>
  <si>
    <t>CARGA HOR. SEMANAL</t>
  </si>
  <si>
    <t>HORA SUPLEMENTAR 50%</t>
  </si>
  <si>
    <t>HORA SALÁRIO COM 50% DE ACRÉSCIMO</t>
  </si>
  <si>
    <t>DESCANSO SEMANAL REMUNERADO</t>
  </si>
  <si>
    <t>ENCARGOS SOCIAIS</t>
  </si>
  <si>
    <t>SOMA</t>
  </si>
  <si>
    <t>CITL - CUSTOS INDIRETOS, TRIBUTOS E LUCRO</t>
  </si>
  <si>
    <t>VALOR  DA HORA SUPLEMENTAR NOTURNA 50%</t>
  </si>
  <si>
    <t>HORA SUPLEMENTAR 100%</t>
  </si>
  <si>
    <t>HORA SALÁRIO COM 100% DE ACRÉSCIMO</t>
  </si>
  <si>
    <t>HORA SUPLEMENTAR NOTURNA 50%</t>
  </si>
  <si>
    <t>HORA SALÁRIO NOTURNA COM 50% DE ACRÉSCIMO</t>
  </si>
  <si>
    <t>HORA SUPLEMENTAR NOTURNA 100%</t>
  </si>
  <si>
    <t>HORA SALÁRIO NOTURNA COM 100% DE ACRÉSCIMO</t>
  </si>
  <si>
    <t>VALOR  DA HORA SUPLEMENTAR NOTURNA 100%</t>
  </si>
  <si>
    <t>AUXÍLIOS DECORRENTES DE JORNADA SUPLEMENTAR</t>
  </si>
  <si>
    <t>AUXÍLIO TRANSPORTE</t>
  </si>
  <si>
    <t xml:space="preserve">AUXÍLIO ALIMENTAÇÃO </t>
  </si>
  <si>
    <t>POR DIA</t>
  </si>
  <si>
    <t>VALE TRANSPORTE</t>
  </si>
  <si>
    <t>VALE ALIMENTAÇÃO SUPLEMENTAR</t>
  </si>
  <si>
    <r>
      <rPr>
        <b/>
        <sz val="10"/>
        <rFont val="Arial"/>
        <family val="2"/>
        <charset val="1"/>
      </rPr>
      <t>Encargos Sociais</t>
    </r>
    <r>
      <rPr>
        <sz val="10"/>
        <rFont val="Arial"/>
        <family val="2"/>
        <charset val="1"/>
      </rPr>
      <t>: Percentual máximo de 36,80% (Submódulo I - Encargos e Provisões).</t>
    </r>
  </si>
  <si>
    <r>
      <rPr>
        <b/>
        <sz val="10"/>
        <rFont val="Arial"/>
        <family val="2"/>
        <charset val="1"/>
      </rPr>
      <t>Adicional Noturno</t>
    </r>
    <r>
      <rPr>
        <sz val="10"/>
        <rFont val="Arial"/>
        <family val="2"/>
        <charset val="1"/>
      </rPr>
      <t>: 20% sobre a hora reduzida 52,5 min.</t>
    </r>
  </si>
  <si>
    <r>
      <rPr>
        <b/>
        <sz val="10"/>
        <rFont val="Arial"/>
        <family val="2"/>
        <charset val="1"/>
      </rPr>
      <t>Auxílio Transporte</t>
    </r>
    <r>
      <rPr>
        <sz val="10"/>
        <rFont val="Arial"/>
        <family val="2"/>
        <charset val="1"/>
      </rPr>
      <t xml:space="preserve">: Valor unitário X 2. </t>
    </r>
    <r>
      <rPr>
        <sz val="10"/>
        <color rgb="FFFF0000"/>
        <rFont val="Arial"/>
        <family val="2"/>
        <charset val="1"/>
      </rPr>
      <t>* Devido por dia e somente nos casos de H.E. de sábado, domingo ou feriado.</t>
    </r>
  </si>
  <si>
    <r>
      <rPr>
        <b/>
        <sz val="10"/>
        <rFont val="Arial"/>
        <family val="2"/>
        <charset val="1"/>
      </rPr>
      <t>Auxílio Alimentação</t>
    </r>
    <r>
      <rPr>
        <sz val="10"/>
        <rFont val="Arial"/>
        <family val="2"/>
        <charset val="1"/>
      </rPr>
      <t>: Valor diário.</t>
    </r>
  </si>
  <si>
    <r>
      <rPr>
        <b/>
        <sz val="10"/>
        <rFont val="Arial"/>
        <family val="2"/>
        <charset val="1"/>
      </rPr>
      <t>Descanso Semanal Remunerado</t>
    </r>
    <r>
      <rPr>
        <sz val="10"/>
        <rFont val="Arial"/>
        <family val="2"/>
        <charset val="1"/>
      </rPr>
      <t>: Incluído o DSR de 20% sobre o valor da hora suplementar.</t>
    </r>
  </si>
  <si>
    <r>
      <rPr>
        <b/>
        <sz val="10"/>
        <rFont val="Arial"/>
        <family val="2"/>
        <charset val="1"/>
      </rPr>
      <t>CITL</t>
    </r>
    <r>
      <rPr>
        <sz val="10"/>
        <rFont val="Arial"/>
        <family val="2"/>
        <charset val="1"/>
      </rPr>
      <t>: Conforme cálculo na planilha CITL.</t>
    </r>
  </si>
  <si>
    <t>Cálculo para exclusão do Custo do Profissional Ausente no caso de não reposição</t>
  </si>
  <si>
    <t>Quantidade de dias corridos do período:</t>
  </si>
  <si>
    <t>Quantidade de dias úteis do período:</t>
  </si>
  <si>
    <t>Remuneração:</t>
  </si>
  <si>
    <t>Remuneração / 30 X Quantidade de dias corridos</t>
  </si>
  <si>
    <t>Encargos Previdenciários:</t>
  </si>
  <si>
    <t>Submódulo 1 da Planilha de Encargos Sociais e FGTS</t>
  </si>
  <si>
    <t>Vale Alimentação:</t>
  </si>
  <si>
    <t>Quantidade de dias úteis X o Valor Unitário do VA</t>
  </si>
  <si>
    <t>Vale Transporte:</t>
  </si>
  <si>
    <t>Quantidade de dias úteis X o Valor Unitário do VT X a Quantidade Diária Fornecida</t>
  </si>
  <si>
    <t>Soma:</t>
  </si>
  <si>
    <t>CITL:</t>
  </si>
  <si>
    <t>Custos Indiretos, Tributos e Lucro</t>
  </si>
  <si>
    <t>Valor da Glosa:</t>
  </si>
  <si>
    <t>RESUMO DO ITEM:</t>
  </si>
  <si>
    <t>Valor Unitário do Posto</t>
  </si>
  <si>
    <t>Quantidade</t>
  </si>
  <si>
    <t>Valor Mensal</t>
  </si>
  <si>
    <t>Vigência
(Meses)</t>
  </si>
  <si>
    <t>Soma</t>
  </si>
  <si>
    <t>Valor Total Contratual:</t>
  </si>
  <si>
    <t>Empresa</t>
  </si>
  <si>
    <t>CNPJ</t>
  </si>
  <si>
    <t>INSUMOS</t>
  </si>
  <si>
    <t xml:space="preserve">Período Normal </t>
  </si>
  <si>
    <t>Núcleo de Análise e Pesquisa de Mercado</t>
  </si>
  <si>
    <t>Valor Unitário</t>
  </si>
  <si>
    <t>Soma Mensal por Posto</t>
  </si>
  <si>
    <t>Quantidade por Posto</t>
  </si>
  <si>
    <t>Periodicid. (Meses)</t>
  </si>
  <si>
    <t>Uniforme Recepcionista</t>
  </si>
  <si>
    <t xml:space="preserve">Calça social ou saia social e blazer azul marinho </t>
  </si>
  <si>
    <t xml:space="preserve">Camisa branca, manga curta </t>
  </si>
  <si>
    <t>Camisa branca, manga longa</t>
  </si>
  <si>
    <t>Blusa de lã azul marinho</t>
  </si>
  <si>
    <t>Sapato social, em couro, na cor preta</t>
  </si>
  <si>
    <t>Uniforme Telefonista</t>
  </si>
  <si>
    <t>Período Eleitoral - 1º Turno (15  de Julho a 14 de Outubro)</t>
  </si>
  <si>
    <t>Item</t>
  </si>
  <si>
    <t xml:space="preserve">Percentual </t>
  </si>
  <si>
    <t>Custo Indireto (CI) - Taxa de administração</t>
  </si>
  <si>
    <t>Taxa de Lucro  (L)</t>
  </si>
  <si>
    <t>PIS (T)</t>
  </si>
  <si>
    <t>COFINS (T)</t>
  </si>
  <si>
    <t>ISS (T)</t>
  </si>
  <si>
    <r>
      <rPr>
        <sz val="10"/>
        <color rgb="FF000000"/>
        <rFont val="Arial"/>
        <family val="2"/>
        <charset val="1"/>
      </rPr>
      <t>INSS (CPRB)</t>
    </r>
    <r>
      <rPr>
        <sz val="10"/>
        <color rgb="FFFF0000"/>
        <rFont val="Arial"/>
        <family val="2"/>
        <charset val="1"/>
      </rPr>
      <t>*</t>
    </r>
    <r>
      <rPr>
        <sz val="10"/>
        <color rgb="FF000000"/>
        <rFont val="Arial"/>
        <family val="2"/>
        <charset val="1"/>
      </rPr>
      <t xml:space="preserve"> (T)</t>
    </r>
  </si>
  <si>
    <r>
      <rPr>
        <sz val="8"/>
        <color rgb="FFFF0000"/>
        <rFont val="Arial"/>
        <family val="2"/>
        <charset val="1"/>
      </rPr>
      <t>*</t>
    </r>
    <r>
      <rPr>
        <sz val="8"/>
        <color rgb="FF000000"/>
        <rFont val="Arial"/>
        <family val="2"/>
        <charset val="1"/>
      </rPr>
      <t xml:space="preserve"> Preencher somente se a empresa for optante pela desoneração da folha de pagamento (Lei 12546/2011; Item 6.5.1 do Acórdão nº 1212/2014-TCU).</t>
    </r>
  </si>
  <si>
    <t>TOTAL</t>
  </si>
  <si>
    <t>Memória de cálculo:</t>
  </si>
  <si>
    <t>% CITL =  ( (1 + CI) / (1 - T - L) ) - 1</t>
  </si>
  <si>
    <r>
      <rPr>
        <sz val="12"/>
        <rFont val="Arial"/>
        <family val="2"/>
      </rPr>
      <t xml:space="preserve">Planilha de Custos e Formação de Preços </t>
    </r>
    <r>
      <rPr>
        <b/>
        <sz val="12"/>
        <rFont val="Arial"/>
        <family val="2"/>
      </rPr>
      <t>- Estimativa TRE/PR</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</si>
</sst>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7" formatCode="&quot;R$&quot;\ #,##0.00;\-&quot;R$&quot;\ #,##0.00"/>
    <numFmt numFmtId="44" formatCode="_-&quot;R$&quot;\ * #,##0.00_-;\-&quot;R$&quot;\ * #,##0.00_-;_-&quot;R$&quot;\ * &quot;-&quot;??_-;_-@_-"/>
    <numFmt numFmtId="164" formatCode="dd/mm/yy;@"/>
    <numFmt numFmtId="165" formatCode="&quot;R$ &quot;#,##0.00"/>
    <numFmt numFmtId="166" formatCode="&quot;R$ &quot;#,##0.00;[Red]&quot;-R$ &quot;#,##0.00"/>
    <numFmt numFmtId="167" formatCode="#,##0.00_ ;[Red]\-#,##0.00\ "/>
    <numFmt numFmtId="168" formatCode="&quot;R$&quot;\ #,##0.00"/>
    <numFmt numFmtId="169" formatCode="0.00;[Red]0.00"/>
    <numFmt numFmtId="170" formatCode="0.0000"/>
    <numFmt numFmtId="171" formatCode="_(&quot;R$&quot;* #,##0.00_);_(&quot;R$&quot;* \(#,##0.00\);_(&quot;R$&quot;* \-??_);_(@_)"/>
    <numFmt numFmtId="172" formatCode="0;[Red]0"/>
  </numFmts>
  <fonts count="48" x14ac:knownFonts="1">
    <font>
      <sz val="11"/>
      <color theme="1"/>
      <name val="Calibri"/>
      <family val="2"/>
      <scheme val="minor"/>
    </font>
    <font>
      <sz val="11"/>
      <color theme="1"/>
      <name val="Calibri"/>
      <family val="2"/>
      <scheme val="minor"/>
    </font>
    <font>
      <sz val="10"/>
      <name val="Arial"/>
      <family val="2"/>
      <charset val="1"/>
    </font>
    <font>
      <b/>
      <sz val="16"/>
      <name val="Arial"/>
      <family val="2"/>
      <charset val="1"/>
    </font>
    <font>
      <sz val="11"/>
      <color rgb="FF000000"/>
      <name val="Garamond"/>
      <family val="1"/>
      <charset val="1"/>
    </font>
    <font>
      <sz val="12"/>
      <name val="Arial"/>
      <family val="2"/>
      <charset val="1"/>
    </font>
    <font>
      <sz val="16"/>
      <name val="Arial"/>
      <family val="2"/>
      <charset val="1"/>
    </font>
    <font>
      <b/>
      <sz val="10"/>
      <name val="Arial"/>
      <family val="2"/>
      <charset val="1"/>
    </font>
    <font>
      <sz val="10"/>
      <color rgb="FF000000"/>
      <name val="Arial"/>
      <family val="2"/>
      <charset val="1"/>
    </font>
    <font>
      <sz val="10"/>
      <name val="Arial"/>
      <family val="2"/>
    </font>
    <font>
      <b/>
      <sz val="10"/>
      <color rgb="FF4F6228"/>
      <name val="Arial"/>
      <family val="2"/>
      <charset val="1"/>
    </font>
    <font>
      <b/>
      <sz val="10"/>
      <color rgb="FF558ED5"/>
      <name val="Arial"/>
      <family val="2"/>
      <charset val="1"/>
    </font>
    <font>
      <sz val="12"/>
      <color rgb="FF000000"/>
      <name val="Garamond"/>
      <family val="1"/>
      <charset val="1"/>
    </font>
    <font>
      <b/>
      <sz val="10"/>
      <color rgb="FF000000"/>
      <name val="Arial"/>
      <family val="2"/>
      <charset val="1"/>
    </font>
    <font>
      <b/>
      <sz val="11"/>
      <color rgb="FF000000"/>
      <name val="Arial"/>
      <family val="2"/>
      <charset val="1"/>
    </font>
    <font>
      <sz val="14"/>
      <name val="Arial"/>
      <family val="2"/>
      <charset val="1"/>
    </font>
    <font>
      <sz val="8"/>
      <name val="Arial"/>
      <family val="2"/>
      <charset val="1"/>
    </font>
    <font>
      <b/>
      <sz val="13"/>
      <color rgb="FF1F497D"/>
      <name val="Calibri"/>
      <family val="2"/>
      <charset val="1"/>
    </font>
    <font>
      <b/>
      <sz val="9"/>
      <color rgb="FF7F7F7F"/>
      <name val="Arial"/>
      <family val="2"/>
      <charset val="1"/>
    </font>
    <font>
      <b/>
      <sz val="9"/>
      <name val="Arial"/>
      <family val="2"/>
      <charset val="1"/>
    </font>
    <font>
      <b/>
      <sz val="8"/>
      <name val="Arial"/>
      <family val="2"/>
      <charset val="1"/>
    </font>
    <font>
      <b/>
      <sz val="8"/>
      <color rgb="FFFF0000"/>
      <name val="Arial"/>
      <family val="2"/>
      <charset val="1"/>
    </font>
    <font>
      <b/>
      <sz val="11"/>
      <color rgb="FF1F497D"/>
      <name val="Calibri"/>
      <family val="2"/>
      <charset val="1"/>
    </font>
    <font>
      <b/>
      <sz val="10"/>
      <color rgb="FF1F497D"/>
      <name val="Arial"/>
      <family val="2"/>
      <charset val="1"/>
    </font>
    <font>
      <sz val="11"/>
      <color rgb="FF000000"/>
      <name val="Calibri"/>
      <family val="2"/>
      <charset val="1"/>
    </font>
    <font>
      <sz val="10"/>
      <color rgb="FFFF0000"/>
      <name val="Arial"/>
      <family val="2"/>
      <charset val="1"/>
    </font>
    <font>
      <b/>
      <sz val="12"/>
      <color rgb="FF4F6228"/>
      <name val="Arial"/>
      <family val="2"/>
      <charset val="1"/>
    </font>
    <font>
      <b/>
      <sz val="12"/>
      <color rgb="FF376092"/>
      <name val="Arial"/>
      <family val="2"/>
      <charset val="1"/>
    </font>
    <font>
      <b/>
      <sz val="12"/>
      <color rgb="FF808080"/>
      <name val="Arial"/>
      <family val="2"/>
      <charset val="1"/>
    </font>
    <font>
      <b/>
      <sz val="10"/>
      <color rgb="FF595959"/>
      <name val="Arial"/>
      <family val="2"/>
      <charset val="1"/>
    </font>
    <font>
      <sz val="10"/>
      <color rgb="FFFFFFFF"/>
      <name val="Arial"/>
      <family val="2"/>
      <charset val="1"/>
    </font>
    <font>
      <sz val="10"/>
      <color rgb="FF0000FF"/>
      <name val="Arial"/>
      <family val="2"/>
      <charset val="1"/>
    </font>
    <font>
      <b/>
      <sz val="10"/>
      <color rgb="FF0000FF"/>
      <name val="Arial"/>
      <family val="2"/>
      <charset val="1"/>
    </font>
    <font>
      <b/>
      <sz val="12"/>
      <name val="Arial"/>
      <family val="2"/>
    </font>
    <font>
      <b/>
      <sz val="10"/>
      <color rgb="FF000000"/>
      <name val="Arial"/>
      <family val="2"/>
    </font>
    <font>
      <b/>
      <sz val="10"/>
      <name val="Arial"/>
      <family val="2"/>
    </font>
    <font>
      <b/>
      <sz val="14"/>
      <name val="Arial"/>
      <family val="2"/>
      <charset val="1"/>
    </font>
    <font>
      <sz val="9"/>
      <name val="Arial"/>
      <family val="2"/>
      <charset val="1"/>
    </font>
    <font>
      <sz val="11"/>
      <color rgb="FF000000"/>
      <name val="Arial"/>
      <family val="2"/>
      <charset val="1"/>
    </font>
    <font>
      <b/>
      <sz val="11"/>
      <name val="Arial"/>
      <family val="2"/>
      <charset val="1"/>
    </font>
    <font>
      <b/>
      <sz val="9"/>
      <color rgb="FF000000"/>
      <name val="Arial"/>
      <family val="2"/>
      <charset val="1"/>
    </font>
    <font>
      <b/>
      <sz val="12"/>
      <color rgb="FF558ED5"/>
      <name val="Arial"/>
      <family val="2"/>
      <charset val="1"/>
    </font>
    <font>
      <sz val="9"/>
      <color indexed="81"/>
      <name val="Segoe UI"/>
      <family val="2"/>
    </font>
    <font>
      <b/>
      <sz val="14"/>
      <color rgb="FF000000"/>
      <name val="Arial"/>
      <family val="2"/>
      <charset val="1"/>
    </font>
    <font>
      <sz val="8"/>
      <color rgb="FFFF0000"/>
      <name val="Arial"/>
      <family val="2"/>
      <charset val="1"/>
    </font>
    <font>
      <sz val="8"/>
      <color rgb="FF000000"/>
      <name val="Arial"/>
      <family val="2"/>
      <charset val="1"/>
    </font>
    <font>
      <i/>
      <sz val="10"/>
      <color rgb="FFFF0000"/>
      <name val="Arial"/>
      <family val="2"/>
      <charset val="1"/>
    </font>
    <font>
      <sz val="12"/>
      <name val="Arial"/>
      <family val="2"/>
    </font>
  </fonts>
  <fills count="15">
    <fill>
      <patternFill patternType="none"/>
    </fill>
    <fill>
      <patternFill patternType="gray125"/>
    </fill>
    <fill>
      <patternFill patternType="solid">
        <fgColor rgb="FFFFFFFF"/>
        <bgColor rgb="FFF2F2F2"/>
      </patternFill>
    </fill>
    <fill>
      <patternFill patternType="solid">
        <fgColor rgb="FFFFFFCC"/>
        <bgColor rgb="FFEBF1DE"/>
      </patternFill>
    </fill>
    <fill>
      <patternFill patternType="solid">
        <fgColor rgb="FFD7E4BD"/>
        <bgColor rgb="FFD9D9D9"/>
      </patternFill>
    </fill>
    <fill>
      <patternFill patternType="solid">
        <fgColor rgb="FFD9D9D9"/>
        <bgColor rgb="FFD7E4BD"/>
      </patternFill>
    </fill>
    <fill>
      <patternFill patternType="solid">
        <fgColor rgb="FFEBF1DE"/>
        <bgColor rgb="FFE2EFD9"/>
      </patternFill>
    </fill>
    <fill>
      <patternFill patternType="solid">
        <fgColor rgb="FFDCE6F2"/>
        <bgColor rgb="FFE2EFD9"/>
      </patternFill>
    </fill>
    <fill>
      <patternFill patternType="solid">
        <fgColor rgb="FFFF0000"/>
        <bgColor rgb="FF993300"/>
      </patternFill>
    </fill>
    <fill>
      <patternFill patternType="solid">
        <fgColor theme="9" tint="0.79998168889431442"/>
        <bgColor rgb="FFF2F2F2"/>
      </patternFill>
    </fill>
    <fill>
      <patternFill patternType="solid">
        <fgColor theme="9" tint="0.79998168889431442"/>
        <bgColor rgb="FFD9D9D9"/>
      </patternFill>
    </fill>
    <fill>
      <patternFill patternType="solid">
        <fgColor theme="0"/>
        <bgColor rgb="FFD9D9D9"/>
      </patternFill>
    </fill>
    <fill>
      <patternFill patternType="solid">
        <fgColor rgb="FFFFFFCC"/>
        <bgColor rgb="FFD9D9D9"/>
      </patternFill>
    </fill>
    <fill>
      <patternFill patternType="solid">
        <fgColor theme="9" tint="0.79998168889431442"/>
        <bgColor rgb="FFEBF1DE"/>
      </patternFill>
    </fill>
    <fill>
      <patternFill patternType="solid">
        <fgColor theme="6" tint="0.79998168889431442"/>
        <bgColor rgb="FFF2F2F2"/>
      </patternFill>
    </fill>
  </fills>
  <borders count="5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ck">
        <color rgb="FFD7E4BD"/>
      </bottom>
      <diagonal/>
    </border>
    <border>
      <left/>
      <right/>
      <top style="thin">
        <color auto="1"/>
      </top>
      <bottom style="thick">
        <color rgb="FFD7E4BD"/>
      </bottom>
      <diagonal/>
    </border>
    <border>
      <left style="thin">
        <color auto="1"/>
      </left>
      <right style="thin">
        <color auto="1"/>
      </right>
      <top style="thick">
        <color rgb="FFD7E4BD"/>
      </top>
      <bottom style="thin">
        <color auto="1"/>
      </bottom>
      <diagonal/>
    </border>
    <border>
      <left/>
      <right/>
      <top style="thin">
        <color auto="1"/>
      </top>
      <bottom style="thick">
        <color rgb="FFC6D9F1"/>
      </bottom>
      <diagonal/>
    </border>
    <border>
      <left style="thin">
        <color auto="1"/>
      </left>
      <right style="thin">
        <color auto="1"/>
      </right>
      <top style="thick">
        <color rgb="FFC6D9F1"/>
      </top>
      <bottom style="thin">
        <color auto="1"/>
      </bottom>
      <diagonal/>
    </border>
    <border>
      <left/>
      <right/>
      <top/>
      <bottom style="thick">
        <color rgb="FFC3D69B"/>
      </bottom>
      <diagonal/>
    </border>
    <border>
      <left style="medium">
        <color auto="1"/>
      </left>
      <right style="medium">
        <color auto="1"/>
      </right>
      <top style="medium">
        <color auto="1"/>
      </top>
      <bottom style="medium">
        <color auto="1"/>
      </bottom>
      <diagonal/>
    </border>
    <border>
      <left/>
      <right/>
      <top/>
      <bottom style="thick">
        <color rgb="FFA7C0DE"/>
      </bottom>
      <diagonal/>
    </border>
    <border>
      <left/>
      <right style="medium">
        <color auto="1"/>
      </right>
      <top style="thin">
        <color auto="1"/>
      </top>
      <bottom/>
      <diagonal/>
    </border>
    <border>
      <left style="medium">
        <color auto="1"/>
      </left>
      <right/>
      <top/>
      <bottom/>
      <diagonal/>
    </border>
    <border>
      <left style="thin">
        <color auto="1"/>
      </left>
      <right/>
      <top style="thin">
        <color auto="1"/>
      </top>
      <bottom/>
      <diagonal/>
    </border>
    <border>
      <left/>
      <right style="medium">
        <color auto="1"/>
      </right>
      <top/>
      <bottom/>
      <diagonal/>
    </border>
    <border>
      <left/>
      <right/>
      <top/>
      <bottom style="medium">
        <color rgb="FF95B3D7"/>
      </bottom>
      <diagonal/>
    </border>
    <border>
      <left style="thin">
        <color auto="1"/>
      </left>
      <right/>
      <top/>
      <bottom/>
      <diagonal/>
    </border>
    <border>
      <left style="thin">
        <color auto="1"/>
      </left>
      <right style="thin">
        <color auto="1"/>
      </right>
      <top/>
      <bottom/>
      <diagonal/>
    </border>
    <border>
      <left style="thin">
        <color auto="1"/>
      </left>
      <right style="thin">
        <color auto="1"/>
      </right>
      <top style="thick">
        <color rgb="FFC3D69B"/>
      </top>
      <bottom style="thin">
        <color auto="1"/>
      </bottom>
      <diagonal/>
    </border>
    <border>
      <left/>
      <right/>
      <top style="thin">
        <color auto="1"/>
      </top>
      <bottom style="thick">
        <color rgb="FF8EB4E3"/>
      </bottom>
      <diagonal/>
    </border>
    <border>
      <left/>
      <right/>
      <top style="thin">
        <color auto="1"/>
      </top>
      <bottom style="thick">
        <color rgb="FFBFBFBF"/>
      </bottom>
      <diagonal/>
    </border>
    <border>
      <left/>
      <right/>
      <top/>
      <bottom style="thick">
        <color rgb="FFD7E4BD"/>
      </bottom>
      <diagonal/>
    </border>
    <border>
      <left/>
      <right style="thin">
        <color auto="1"/>
      </right>
      <top style="thin">
        <color auto="1"/>
      </top>
      <bottom style="thin">
        <color auto="1"/>
      </bottom>
      <diagonal/>
    </border>
    <border>
      <left style="thin">
        <color auto="1"/>
      </left>
      <right/>
      <top style="thick">
        <color rgb="FFD7E4BD"/>
      </top>
      <bottom style="thin">
        <color auto="1"/>
      </bottom>
      <diagonal/>
    </border>
    <border>
      <left/>
      <right style="thin">
        <color auto="1"/>
      </right>
      <top style="thick">
        <color rgb="FFD7E4BD"/>
      </top>
      <bottom style="thin">
        <color auto="1"/>
      </bottom>
      <diagonal/>
    </border>
    <border>
      <left style="thin">
        <color auto="1"/>
      </left>
      <right/>
      <top style="thick">
        <color rgb="FFC6D9F1"/>
      </top>
      <bottom style="thin">
        <color auto="1"/>
      </bottom>
      <diagonal/>
    </border>
    <border>
      <left/>
      <right style="thin">
        <color auto="1"/>
      </right>
      <top style="thick">
        <color rgb="FFC6D9F1"/>
      </top>
      <bottom style="thin">
        <color auto="1"/>
      </bottom>
      <diagonal/>
    </border>
    <border>
      <left style="thin">
        <color auto="1"/>
      </left>
      <right style="thin">
        <color auto="1"/>
      </right>
      <top style="thick">
        <color rgb="FFC3D69B"/>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rgb="FF1D08B8"/>
      </top>
      <bottom/>
      <diagonal/>
    </border>
    <border>
      <left/>
      <right/>
      <top/>
      <bottom style="thick">
        <color rgb="FF8EB4E3"/>
      </bottom>
      <diagonal/>
    </border>
    <border>
      <left style="medium">
        <color rgb="FF1D08B8"/>
      </left>
      <right/>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right/>
      <top style="medium">
        <color auto="1"/>
      </top>
      <bottom/>
      <diagonal/>
    </border>
    <border>
      <left/>
      <right/>
      <top/>
      <bottom style="medium">
        <color rgb="FFC3D69B"/>
      </bottom>
      <diagonal/>
    </border>
    <border>
      <left/>
      <right/>
      <top style="medium">
        <color rgb="FFC3D69B"/>
      </top>
      <bottom/>
      <diagonal/>
    </border>
  </borders>
  <cellStyleXfs count="9">
    <xf numFmtId="0" fontId="0" fillId="0" borderId="0"/>
    <xf numFmtId="44" fontId="1" fillId="0" borderId="0" applyFont="0" applyFill="0" applyBorder="0" applyAlignment="0" applyProtection="0"/>
    <xf numFmtId="0" fontId="2" fillId="0" borderId="0"/>
    <xf numFmtId="0" fontId="9" fillId="0" borderId="0"/>
    <xf numFmtId="0" fontId="17" fillId="0" borderId="16" applyProtection="0"/>
    <xf numFmtId="0" fontId="22" fillId="0" borderId="21" applyProtection="0"/>
    <xf numFmtId="9" fontId="9" fillId="0" borderId="0" applyBorder="0" applyProtection="0"/>
    <xf numFmtId="171" fontId="9" fillId="0" borderId="0" applyBorder="0" applyProtection="0"/>
    <xf numFmtId="171" fontId="9" fillId="0" borderId="0" applyBorder="0" applyProtection="0"/>
  </cellStyleXfs>
  <cellXfs count="328">
    <xf numFmtId="0" fontId="0" fillId="0" borderId="0" xfId="0"/>
    <xf numFmtId="0" fontId="4" fillId="0" borderId="0" xfId="2" applyFont="1" applyBorder="1" applyProtection="1"/>
    <xf numFmtId="0" fontId="6" fillId="2" borderId="0" xfId="2" applyFont="1" applyFill="1" applyBorder="1" applyAlignment="1" applyProtection="1">
      <alignment horizontal="center" vertical="center"/>
    </xf>
    <xf numFmtId="0" fontId="7" fillId="2" borderId="0" xfId="2" applyFont="1" applyFill="1" applyBorder="1" applyAlignment="1" applyProtection="1">
      <alignment horizontal="right" vertical="center"/>
    </xf>
    <xf numFmtId="164" fontId="7" fillId="2" borderId="1" xfId="2" applyNumberFormat="1" applyFont="1" applyFill="1" applyBorder="1" applyAlignment="1" applyProtection="1">
      <alignment horizontal="center" vertical="center" wrapText="1"/>
    </xf>
    <xf numFmtId="0" fontId="2" fillId="0" borderId="0" xfId="2" applyBorder="1" applyProtection="1"/>
    <xf numFmtId="0" fontId="7" fillId="2" borderId="0" xfId="2" applyFont="1" applyFill="1" applyBorder="1" applyAlignment="1" applyProtection="1">
      <alignment horizontal="right" vertical="center" wrapText="1"/>
    </xf>
    <xf numFmtId="0" fontId="7" fillId="0" borderId="0" xfId="2" applyFont="1" applyBorder="1" applyAlignment="1" applyProtection="1"/>
    <xf numFmtId="0" fontId="7" fillId="2" borderId="5" xfId="2" applyFont="1" applyFill="1" applyBorder="1" applyAlignment="1" applyProtection="1">
      <alignment horizontal="center" wrapText="1"/>
    </xf>
    <xf numFmtId="0" fontId="7" fillId="2" borderId="0" xfId="2" applyFont="1" applyFill="1" applyBorder="1" applyAlignment="1" applyProtection="1">
      <alignment horizontal="center" wrapText="1"/>
    </xf>
    <xf numFmtId="0" fontId="4" fillId="0" borderId="0" xfId="2" applyFont="1" applyAlignment="1" applyProtection="1"/>
    <xf numFmtId="0" fontId="4" fillId="0" borderId="0" xfId="2" applyFont="1" applyProtection="1"/>
    <xf numFmtId="0" fontId="2" fillId="3" borderId="7" xfId="2" applyFont="1" applyFill="1" applyBorder="1" applyAlignment="1" applyProtection="1">
      <alignment horizontal="center" vertical="center" wrapText="1"/>
    </xf>
    <xf numFmtId="0" fontId="4" fillId="0" borderId="0" xfId="2" applyFont="1" applyAlignment="1" applyProtection="1">
      <alignment horizontal="right"/>
    </xf>
    <xf numFmtId="10" fontId="2" fillId="2" borderId="1" xfId="2" applyNumberFormat="1" applyFont="1" applyFill="1" applyBorder="1" applyAlignment="1" applyProtection="1">
      <alignment horizontal="center" vertical="center" wrapText="1"/>
    </xf>
    <xf numFmtId="10" fontId="2" fillId="0" borderId="1" xfId="2" applyNumberFormat="1" applyFont="1" applyBorder="1" applyAlignment="1" applyProtection="1">
      <alignment horizontal="center" vertical="center"/>
    </xf>
    <xf numFmtId="0" fontId="8" fillId="2" borderId="10" xfId="2" applyFont="1" applyFill="1" applyBorder="1" applyAlignment="1" applyProtection="1">
      <alignment horizontal="center"/>
    </xf>
    <xf numFmtId="167" fontId="2" fillId="2" borderId="10" xfId="2" applyNumberFormat="1" applyFont="1" applyFill="1" applyBorder="1" applyAlignment="1" applyProtection="1">
      <alignment horizontal="center" vertical="center" wrapText="1"/>
    </xf>
    <xf numFmtId="9" fontId="8" fillId="2" borderId="10" xfId="2" applyNumberFormat="1" applyFont="1" applyFill="1" applyBorder="1" applyAlignment="1" applyProtection="1">
      <alignment horizontal="center"/>
    </xf>
    <xf numFmtId="166" fontId="2" fillId="2" borderId="10" xfId="2" applyNumberFormat="1" applyFont="1" applyFill="1" applyBorder="1" applyAlignment="1" applyProtection="1">
      <alignment horizontal="center" vertical="center" wrapText="1"/>
    </xf>
    <xf numFmtId="167" fontId="2" fillId="2" borderId="10" xfId="2" applyNumberFormat="1" applyFont="1" applyFill="1" applyBorder="1" applyAlignment="1" applyProtection="1">
      <alignment horizontal="right" vertical="center" wrapText="1" indent="1"/>
    </xf>
    <xf numFmtId="0" fontId="7" fillId="2" borderId="10" xfId="2" applyFont="1" applyFill="1" applyBorder="1" applyAlignment="1" applyProtection="1">
      <alignment horizontal="center" vertical="center" wrapText="1"/>
    </xf>
    <xf numFmtId="0" fontId="8" fillId="0" borderId="8" xfId="2" applyFont="1" applyBorder="1" applyAlignment="1" applyProtection="1">
      <alignment horizontal="left" vertical="center" wrapText="1"/>
    </xf>
    <xf numFmtId="4" fontId="2" fillId="0" borderId="8" xfId="2" applyNumberFormat="1" applyFont="1" applyBorder="1" applyAlignment="1" applyProtection="1">
      <alignment horizontal="right" vertical="center" indent="1"/>
    </xf>
    <xf numFmtId="4" fontId="2" fillId="2" borderId="4" xfId="2" applyNumberFormat="1" applyFont="1" applyFill="1" applyBorder="1" applyAlignment="1" applyProtection="1">
      <alignment horizontal="right" vertical="center" wrapText="1" indent="1"/>
    </xf>
    <xf numFmtId="4" fontId="2" fillId="0" borderId="8" xfId="2" applyNumberFormat="1" applyFont="1" applyBorder="1" applyAlignment="1" applyProtection="1">
      <alignment horizontal="right" vertical="center" wrapText="1" indent="1"/>
    </xf>
    <xf numFmtId="165" fontId="7" fillId="0" borderId="8" xfId="2" applyNumberFormat="1" applyFont="1" applyBorder="1" applyAlignment="1" applyProtection="1">
      <alignment horizontal="right" vertical="center" wrapText="1" indent="1"/>
    </xf>
    <xf numFmtId="0" fontId="12" fillId="0" borderId="0" xfId="2" applyFont="1" applyProtection="1"/>
    <xf numFmtId="168" fontId="7" fillId="2" borderId="8" xfId="2" applyNumberFormat="1" applyFont="1" applyFill="1" applyBorder="1" applyAlignment="1" applyProtection="1">
      <alignment horizontal="right" vertical="center" indent="1"/>
    </xf>
    <xf numFmtId="0" fontId="2" fillId="0" borderId="0" xfId="2" applyProtection="1"/>
    <xf numFmtId="0" fontId="9" fillId="0" borderId="0" xfId="3" applyProtection="1"/>
    <xf numFmtId="4" fontId="2" fillId="5" borderId="4" xfId="2" applyNumberFormat="1" applyFont="1" applyFill="1" applyBorder="1" applyAlignment="1" applyProtection="1">
      <alignment horizontal="right" vertical="center" wrapText="1" indent="1"/>
    </xf>
    <xf numFmtId="0" fontId="8" fillId="0" borderId="0" xfId="2" applyFont="1" applyBorder="1" applyAlignment="1" applyProtection="1">
      <alignment horizontal="left" vertical="center" wrapText="1"/>
    </xf>
    <xf numFmtId="4" fontId="13" fillId="0" borderId="0" xfId="2" applyNumberFormat="1" applyFont="1" applyBorder="1" applyAlignment="1" applyProtection="1">
      <alignment horizontal="right" vertical="center" indent="1"/>
    </xf>
    <xf numFmtId="4" fontId="2" fillId="0" borderId="0" xfId="2" applyNumberFormat="1" applyFont="1" applyBorder="1" applyAlignment="1" applyProtection="1">
      <alignment horizontal="right" vertical="center" indent="1"/>
    </xf>
    <xf numFmtId="4" fontId="2" fillId="2" borderId="0" xfId="2" applyNumberFormat="1" applyFont="1" applyFill="1" applyBorder="1" applyAlignment="1" applyProtection="1">
      <alignment horizontal="right" vertical="center" wrapText="1" indent="1"/>
    </xf>
    <xf numFmtId="4" fontId="2" fillId="0" borderId="0" xfId="2" applyNumberFormat="1" applyFont="1" applyBorder="1" applyAlignment="1" applyProtection="1">
      <alignment horizontal="right" vertical="center" wrapText="1" indent="1"/>
    </xf>
    <xf numFmtId="0" fontId="8" fillId="2" borderId="0" xfId="2" applyFont="1" applyFill="1" applyBorder="1" applyAlignment="1" applyProtection="1">
      <alignment horizontal="left" vertical="center" wrapText="1"/>
    </xf>
    <xf numFmtId="4" fontId="8" fillId="2" borderId="0" xfId="2" applyNumberFormat="1" applyFont="1" applyFill="1" applyBorder="1" applyAlignment="1" applyProtection="1">
      <alignment horizontal="right" vertical="center" indent="1"/>
    </xf>
    <xf numFmtId="4" fontId="2" fillId="2" borderId="0" xfId="2" applyNumberFormat="1" applyFont="1" applyFill="1" applyBorder="1" applyAlignment="1" applyProtection="1">
      <alignment horizontal="right" vertical="center" indent="1"/>
    </xf>
    <xf numFmtId="4" fontId="2" fillId="2" borderId="0" xfId="2" applyNumberFormat="1" applyFont="1" applyFill="1" applyBorder="1" applyAlignment="1" applyProtection="1">
      <alignment horizontal="center" vertical="center" wrapText="1"/>
    </xf>
    <xf numFmtId="4" fontId="14" fillId="2" borderId="0" xfId="3" applyNumberFormat="1" applyFont="1" applyFill="1" applyBorder="1" applyAlignment="1" applyProtection="1">
      <alignment horizontal="right" vertical="center"/>
    </xf>
    <xf numFmtId="0" fontId="2" fillId="2" borderId="0" xfId="2" applyFill="1" applyProtection="1"/>
    <xf numFmtId="0" fontId="10" fillId="0" borderId="14" xfId="3" applyFont="1" applyBorder="1" applyAlignment="1" applyProtection="1"/>
    <xf numFmtId="0" fontId="7" fillId="2" borderId="0" xfId="2" applyFont="1" applyFill="1" applyBorder="1" applyAlignment="1" applyProtection="1">
      <alignment vertical="center"/>
    </xf>
    <xf numFmtId="0" fontId="7" fillId="2" borderId="0" xfId="2" applyFont="1" applyFill="1" applyBorder="1" applyAlignment="1" applyProtection="1">
      <alignment vertical="center" wrapText="1"/>
    </xf>
    <xf numFmtId="0" fontId="7" fillId="2" borderId="0" xfId="2" applyFont="1" applyFill="1" applyBorder="1" applyAlignment="1" applyProtection="1">
      <alignment horizontal="center" vertical="center"/>
    </xf>
    <xf numFmtId="0" fontId="2" fillId="2" borderId="0" xfId="2" applyFont="1" applyFill="1" applyBorder="1" applyProtection="1"/>
    <xf numFmtId="0" fontId="2" fillId="2" borderId="0" xfId="2" applyFont="1" applyFill="1" applyBorder="1" applyAlignment="1" applyProtection="1">
      <alignment horizontal="right" vertical="center" indent="1"/>
    </xf>
    <xf numFmtId="0" fontId="16" fillId="2" borderId="0" xfId="2" applyFont="1" applyFill="1" applyBorder="1" applyAlignment="1" applyProtection="1">
      <alignment vertical="center"/>
    </xf>
    <xf numFmtId="0" fontId="2" fillId="2" borderId="0" xfId="2" applyFont="1" applyFill="1" applyBorder="1" applyAlignment="1" applyProtection="1">
      <alignment horizontal="left" vertical="center"/>
    </xf>
    <xf numFmtId="169" fontId="2" fillId="2" borderId="0" xfId="2" applyNumberFormat="1" applyFont="1" applyFill="1" applyBorder="1" applyAlignment="1" applyProtection="1">
      <alignment horizontal="right" vertical="center" indent="1"/>
    </xf>
    <xf numFmtId="0" fontId="17" fillId="0" borderId="16" xfId="4" applyBorder="1" applyAlignment="1" applyProtection="1"/>
    <xf numFmtId="0" fontId="18" fillId="2" borderId="5" xfId="2" applyFont="1" applyFill="1" applyBorder="1" applyAlignment="1" applyProtection="1">
      <alignment horizontal="center"/>
    </xf>
    <xf numFmtId="10" fontId="16" fillId="0" borderId="1" xfId="2" applyNumberFormat="1" applyFont="1" applyBorder="1" applyAlignment="1" applyProtection="1">
      <alignment horizontal="justify" vertical="center"/>
    </xf>
    <xf numFmtId="0" fontId="2" fillId="0" borderId="1" xfId="2" applyFont="1" applyBorder="1" applyAlignment="1" applyProtection="1">
      <alignment horizontal="center" vertical="center" wrapText="1"/>
    </xf>
    <xf numFmtId="0" fontId="2" fillId="4" borderId="1" xfId="2" applyFont="1" applyFill="1" applyBorder="1" applyAlignment="1" applyProtection="1">
      <alignment horizontal="center" vertical="center"/>
    </xf>
    <xf numFmtId="4" fontId="2" fillId="2" borderId="1" xfId="2" applyNumberFormat="1" applyFont="1" applyFill="1" applyBorder="1" applyAlignment="1" applyProtection="1">
      <alignment horizontal="right" vertical="center" indent="1"/>
    </xf>
    <xf numFmtId="4" fontId="7" fillId="3" borderId="15" xfId="2" applyNumberFormat="1" applyFont="1" applyFill="1" applyBorder="1" applyAlignment="1" applyProtection="1">
      <alignment horizontal="right" vertical="center" wrapText="1" indent="1"/>
    </xf>
    <xf numFmtId="10" fontId="16" fillId="0" borderId="18" xfId="2" applyNumberFormat="1" applyFont="1" applyBorder="1" applyAlignment="1" applyProtection="1">
      <alignment horizontal="justify" vertical="center"/>
    </xf>
    <xf numFmtId="10" fontId="16" fillId="2" borderId="0" xfId="2" applyNumberFormat="1" applyFont="1" applyFill="1" applyBorder="1" applyAlignment="1" applyProtection="1">
      <alignment horizontal="justify" vertical="center"/>
    </xf>
    <xf numFmtId="4" fontId="7" fillId="2" borderId="7" xfId="2" applyNumberFormat="1" applyFont="1" applyFill="1" applyBorder="1" applyAlignment="1" applyProtection="1">
      <alignment horizontal="right" vertical="center" indent="1"/>
    </xf>
    <xf numFmtId="0" fontId="16" fillId="0" borderId="1" xfId="2" applyFont="1" applyBorder="1" applyAlignment="1" applyProtection="1">
      <alignment vertical="center"/>
    </xf>
    <xf numFmtId="4" fontId="2" fillId="2" borderId="19" xfId="2" applyNumberFormat="1" applyFont="1" applyFill="1" applyBorder="1" applyAlignment="1" applyProtection="1">
      <alignment horizontal="right" vertical="center" indent="1"/>
    </xf>
    <xf numFmtId="0" fontId="20" fillId="0" borderId="1" xfId="2" applyFont="1" applyBorder="1" applyAlignment="1" applyProtection="1">
      <alignment horizontal="justify" vertical="center"/>
    </xf>
    <xf numFmtId="0" fontId="16" fillId="0" borderId="1" xfId="2" applyFont="1" applyBorder="1" applyAlignment="1" applyProtection="1">
      <alignment horizontal="justify" vertical="center"/>
    </xf>
    <xf numFmtId="10" fontId="16" fillId="2" borderId="18" xfId="2" applyNumberFormat="1" applyFont="1" applyFill="1" applyBorder="1" applyAlignment="1" applyProtection="1">
      <alignment horizontal="justify" vertical="center"/>
    </xf>
    <xf numFmtId="10" fontId="16" fillId="0" borderId="0" xfId="2" applyNumberFormat="1" applyFont="1" applyBorder="1" applyAlignment="1" applyProtection="1">
      <alignment horizontal="justify" vertical="center"/>
    </xf>
    <xf numFmtId="4" fontId="2" fillId="2" borderId="6" xfId="2" applyNumberFormat="1" applyFont="1" applyFill="1" applyBorder="1" applyAlignment="1" applyProtection="1">
      <alignment horizontal="right" vertical="center" indent="1"/>
    </xf>
    <xf numFmtId="0" fontId="17" fillId="0" borderId="16" xfId="4" applyBorder="1" applyAlignment="1" applyProtection="1">
      <alignment horizontal="left"/>
    </xf>
    <xf numFmtId="169" fontId="2" fillId="0" borderId="1" xfId="2" applyNumberFormat="1" applyFont="1" applyBorder="1" applyAlignment="1" applyProtection="1">
      <alignment horizontal="right" vertical="center" indent="1"/>
    </xf>
    <xf numFmtId="0" fontId="16" fillId="0" borderId="1" xfId="2" applyFont="1" applyBorder="1" applyAlignment="1" applyProtection="1">
      <alignment vertical="center" shrinkToFit="1"/>
    </xf>
    <xf numFmtId="0" fontId="20" fillId="0" borderId="1" xfId="2" applyFont="1" applyBorder="1" applyAlignment="1" applyProtection="1">
      <alignment vertical="center"/>
    </xf>
    <xf numFmtId="2" fontId="2" fillId="0" borderId="1" xfId="2" applyNumberFormat="1" applyFont="1" applyBorder="1" applyAlignment="1" applyProtection="1">
      <alignment horizontal="right" vertical="center" indent="1"/>
    </xf>
    <xf numFmtId="0" fontId="21" fillId="0" borderId="1" xfId="2" applyFont="1" applyBorder="1" applyAlignment="1" applyProtection="1">
      <alignment vertical="center"/>
    </xf>
    <xf numFmtId="10" fontId="16" fillId="2" borderId="1" xfId="2" applyNumberFormat="1" applyFont="1" applyFill="1" applyBorder="1" applyAlignment="1" applyProtection="1">
      <alignment horizontal="justify" vertical="center"/>
    </xf>
    <xf numFmtId="0" fontId="7" fillId="2" borderId="0" xfId="2" applyFont="1" applyFill="1" applyBorder="1" applyAlignment="1" applyProtection="1">
      <alignment horizontal="left"/>
    </xf>
    <xf numFmtId="0" fontId="2" fillId="0" borderId="0" xfId="2" applyFont="1" applyProtection="1"/>
    <xf numFmtId="169" fontId="7" fillId="2" borderId="1" xfId="2" applyNumberFormat="1" applyFont="1" applyFill="1" applyBorder="1" applyAlignment="1" applyProtection="1">
      <alignment horizontal="right" vertical="center" indent="1"/>
    </xf>
    <xf numFmtId="0" fontId="16" fillId="2" borderId="1" xfId="2" applyFont="1" applyFill="1" applyBorder="1" applyAlignment="1" applyProtection="1">
      <alignment vertical="center"/>
    </xf>
    <xf numFmtId="169" fontId="2" fillId="2" borderId="6" xfId="2" applyNumberFormat="1" applyFont="1" applyFill="1" applyBorder="1" applyAlignment="1" applyProtection="1">
      <alignment horizontal="right" vertical="center" indent="1"/>
    </xf>
    <xf numFmtId="0" fontId="20" fillId="0" borderId="1" xfId="2" applyFont="1" applyBorder="1" applyAlignment="1" applyProtection="1">
      <alignment vertical="center" wrapText="1"/>
    </xf>
    <xf numFmtId="0" fontId="16" fillId="0" borderId="1" xfId="2" applyFont="1" applyBorder="1" applyAlignment="1" applyProtection="1">
      <alignment vertical="center" wrapText="1"/>
    </xf>
    <xf numFmtId="0" fontId="20" fillId="2" borderId="0" xfId="2" applyFont="1" applyFill="1" applyBorder="1" applyAlignment="1" applyProtection="1">
      <alignment horizontal="center" vertical="center"/>
    </xf>
    <xf numFmtId="169" fontId="7" fillId="2" borderId="21" xfId="5" applyNumberFormat="1" applyFont="1" applyFill="1" applyBorder="1" applyAlignment="1" applyProtection="1">
      <alignment horizontal="right" vertical="center" indent="1"/>
    </xf>
    <xf numFmtId="0" fontId="24" fillId="2" borderId="0" xfId="2" applyFont="1" applyFill="1" applyBorder="1" applyAlignment="1" applyProtection="1">
      <alignment horizontal="left" vertical="center"/>
    </xf>
    <xf numFmtId="0" fontId="24" fillId="2" borderId="0" xfId="2" applyFont="1" applyFill="1" applyBorder="1" applyAlignment="1" applyProtection="1">
      <alignment horizontal="left" vertical="center" wrapText="1"/>
    </xf>
    <xf numFmtId="0" fontId="9" fillId="0" borderId="0" xfId="3"/>
    <xf numFmtId="0" fontId="2" fillId="0" borderId="0" xfId="3" applyFont="1"/>
    <xf numFmtId="0" fontId="25" fillId="0" borderId="0" xfId="3" applyFont="1"/>
    <xf numFmtId="0" fontId="2" fillId="0" borderId="0" xfId="3" applyFont="1" applyBorder="1" applyProtection="1"/>
    <xf numFmtId="0" fontId="2" fillId="0" borderId="0" xfId="3" applyFont="1" applyBorder="1" applyAlignment="1" applyProtection="1">
      <alignment vertical="center" wrapText="1"/>
    </xf>
    <xf numFmtId="0" fontId="7" fillId="0" borderId="1" xfId="3" applyFont="1" applyBorder="1" applyAlignment="1" applyProtection="1">
      <alignment horizontal="center" vertical="center" wrapText="1"/>
    </xf>
    <xf numFmtId="0" fontId="7" fillId="0" borderId="7" xfId="3" applyFont="1" applyBorder="1" applyAlignment="1" applyProtection="1">
      <alignment horizontal="center" vertical="center" wrapText="1"/>
    </xf>
    <xf numFmtId="0" fontId="7" fillId="0" borderId="22" xfId="3" applyFont="1" applyBorder="1" applyAlignment="1" applyProtection="1">
      <alignment horizontal="center" vertical="center"/>
    </xf>
    <xf numFmtId="4" fontId="8" fillId="0" borderId="1" xfId="3" applyNumberFormat="1" applyFont="1" applyBorder="1" applyAlignment="1" applyProtection="1">
      <alignment horizontal="left" vertical="center" wrapText="1"/>
    </xf>
    <xf numFmtId="0" fontId="2" fillId="2" borderId="7" xfId="3" applyFont="1" applyFill="1" applyBorder="1" applyAlignment="1" applyProtection="1">
      <alignment horizontal="center" vertical="center"/>
    </xf>
    <xf numFmtId="4" fontId="7" fillId="2" borderId="22" xfId="3" applyNumberFormat="1" applyFont="1" applyFill="1" applyBorder="1" applyAlignment="1" applyProtection="1">
      <alignment horizontal="right" vertical="center" indent="1"/>
    </xf>
    <xf numFmtId="4" fontId="2" fillId="0" borderId="0" xfId="3" applyNumberFormat="1" applyFont="1" applyBorder="1" applyAlignment="1">
      <alignment horizontal="center"/>
    </xf>
    <xf numFmtId="4" fontId="2" fillId="2" borderId="0" xfId="3" applyNumberFormat="1" applyFont="1" applyFill="1" applyBorder="1" applyAlignment="1">
      <alignment horizontal="center"/>
    </xf>
    <xf numFmtId="4" fontId="2" fillId="7" borderId="0" xfId="3" applyNumberFormat="1" applyFont="1" applyFill="1" applyBorder="1" applyAlignment="1">
      <alignment horizontal="center"/>
    </xf>
    <xf numFmtId="4" fontId="2" fillId="2" borderId="0" xfId="3" applyNumberFormat="1" applyFont="1" applyFill="1" applyBorder="1" applyAlignment="1"/>
    <xf numFmtId="0" fontId="2" fillId="0" borderId="0" xfId="3" applyFont="1" applyAlignment="1"/>
    <xf numFmtId="0" fontId="7" fillId="3" borderId="1" xfId="3" applyFont="1" applyFill="1" applyBorder="1" applyAlignment="1" applyProtection="1">
      <alignment horizontal="center" vertical="center" wrapText="1"/>
    </xf>
    <xf numFmtId="4" fontId="2" fillId="0" borderId="0" xfId="3" applyNumberFormat="1" applyFont="1" applyBorder="1" applyAlignment="1">
      <alignment horizontal="center" vertical="center"/>
    </xf>
    <xf numFmtId="4" fontId="2" fillId="2" borderId="0" xfId="3" applyNumberFormat="1" applyFont="1" applyFill="1" applyBorder="1" applyAlignment="1">
      <alignment horizontal="center" vertical="center"/>
    </xf>
    <xf numFmtId="4" fontId="2" fillId="2" borderId="0" xfId="3" applyNumberFormat="1" applyFont="1" applyFill="1" applyBorder="1" applyAlignment="1">
      <alignment vertical="center"/>
    </xf>
    <xf numFmtId="10" fontId="2" fillId="2" borderId="8" xfId="6" applyNumberFormat="1" applyFont="1" applyFill="1" applyBorder="1" applyAlignment="1" applyProtection="1">
      <alignment horizontal="center" vertical="center" wrapText="1"/>
    </xf>
    <xf numFmtId="4" fontId="8" fillId="0" borderId="1" xfId="3" applyNumberFormat="1" applyFont="1" applyBorder="1" applyAlignment="1" applyProtection="1">
      <alignment horizontal="right" vertical="center" indent="2"/>
    </xf>
    <xf numFmtId="4" fontId="2" fillId="2" borderId="1" xfId="3" applyNumberFormat="1" applyFont="1" applyFill="1" applyBorder="1" applyAlignment="1" applyProtection="1">
      <alignment horizontal="right" vertical="center" indent="2"/>
    </xf>
    <xf numFmtId="4" fontId="8" fillId="2" borderId="1" xfId="3" applyNumberFormat="1" applyFont="1" applyFill="1" applyBorder="1" applyAlignment="1" applyProtection="1">
      <alignment horizontal="right" vertical="center" indent="2"/>
    </xf>
    <xf numFmtId="0" fontId="7" fillId="2" borderId="0" xfId="3" applyFont="1" applyFill="1" applyBorder="1" applyAlignment="1" applyProtection="1">
      <alignment vertical="center" wrapText="1"/>
    </xf>
    <xf numFmtId="0" fontId="7" fillId="2" borderId="0" xfId="3" applyFont="1" applyFill="1" applyBorder="1" applyAlignment="1" applyProtection="1">
      <alignment horizontal="center" vertical="center" wrapText="1"/>
    </xf>
    <xf numFmtId="10" fontId="2" fillId="2" borderId="1" xfId="6" applyNumberFormat="1" applyFont="1" applyFill="1" applyBorder="1" applyAlignment="1" applyProtection="1">
      <alignment horizontal="center" vertical="center" wrapText="1"/>
    </xf>
    <xf numFmtId="0" fontId="2" fillId="2" borderId="0" xfId="3" applyFont="1" applyFill="1" applyBorder="1" applyAlignment="1" applyProtection="1">
      <alignment horizontal="center"/>
    </xf>
    <xf numFmtId="4" fontId="7" fillId="2" borderId="0" xfId="3" applyNumberFormat="1" applyFont="1" applyFill="1" applyBorder="1" applyAlignment="1" applyProtection="1">
      <alignment horizontal="center"/>
    </xf>
    <xf numFmtId="0" fontId="2" fillId="0" borderId="0" xfId="3" applyFont="1" applyAlignment="1">
      <alignment horizontal="left" vertical="center"/>
    </xf>
    <xf numFmtId="0" fontId="7" fillId="0" borderId="0" xfId="3" applyFont="1"/>
    <xf numFmtId="2" fontId="2" fillId="0" borderId="0" xfId="3" applyNumberFormat="1" applyFont="1"/>
    <xf numFmtId="0" fontId="30" fillId="0" borderId="0" xfId="3" applyFont="1"/>
    <xf numFmtId="0" fontId="2" fillId="0" borderId="0" xfId="3" applyFont="1" applyAlignment="1">
      <alignment horizontal="left" vertical="center" wrapText="1"/>
    </xf>
    <xf numFmtId="0" fontId="2" fillId="0" borderId="0" xfId="3" applyFont="1" applyAlignment="1">
      <alignment vertical="center" wrapText="1"/>
    </xf>
    <xf numFmtId="0" fontId="31" fillId="0" borderId="0" xfId="3" applyFont="1"/>
    <xf numFmtId="0" fontId="32" fillId="0" borderId="0" xfId="3" applyFont="1" applyAlignment="1">
      <alignment vertical="center" wrapText="1"/>
    </xf>
    <xf numFmtId="0" fontId="2" fillId="0" borderId="0" xfId="2" applyFont="1"/>
    <xf numFmtId="0" fontId="2" fillId="8" borderId="0" xfId="2" applyFont="1" applyFill="1"/>
    <xf numFmtId="0" fontId="2" fillId="0" borderId="0" xfId="2" applyFont="1" applyBorder="1" applyProtection="1"/>
    <xf numFmtId="0" fontId="2" fillId="0" borderId="0" xfId="2" applyFont="1" applyBorder="1" applyAlignment="1" applyProtection="1">
      <alignment vertical="center" wrapText="1"/>
    </xf>
    <xf numFmtId="0" fontId="2" fillId="0" borderId="0" xfId="2" applyFont="1" applyBorder="1" applyAlignment="1" applyProtection="1">
      <alignment vertical="center"/>
    </xf>
    <xf numFmtId="0" fontId="2" fillId="0" borderId="0" xfId="2" applyFont="1" applyBorder="1" applyAlignment="1" applyProtection="1">
      <alignment horizontal="right" vertical="center"/>
    </xf>
    <xf numFmtId="0" fontId="7" fillId="0" borderId="0" xfId="2" applyFont="1" applyBorder="1" applyAlignment="1" applyProtection="1">
      <alignment vertical="center"/>
    </xf>
    <xf numFmtId="165" fontId="2" fillId="0" borderId="1" xfId="2" applyNumberFormat="1" applyFont="1" applyBorder="1" applyAlignment="1" applyProtection="1">
      <alignment horizontal="right" vertical="center" indent="1"/>
    </xf>
    <xf numFmtId="165" fontId="16" fillId="2" borderId="1" xfId="2" applyNumberFormat="1" applyFont="1" applyFill="1" applyBorder="1" applyAlignment="1" applyProtection="1">
      <alignment vertical="center"/>
    </xf>
    <xf numFmtId="165" fontId="7" fillId="5" borderId="1" xfId="2" applyNumberFormat="1" applyFont="1" applyFill="1" applyBorder="1" applyAlignment="1" applyProtection="1">
      <alignment horizontal="right" vertical="center" indent="1"/>
    </xf>
    <xf numFmtId="165" fontId="20" fillId="2" borderId="7" xfId="2" applyNumberFormat="1" applyFont="1" applyFill="1" applyBorder="1" applyAlignment="1" applyProtection="1">
      <alignment vertical="center"/>
    </xf>
    <xf numFmtId="165" fontId="7" fillId="2" borderId="0" xfId="2" applyNumberFormat="1" applyFont="1" applyFill="1" applyBorder="1" applyAlignment="1" applyProtection="1">
      <alignment vertical="center"/>
    </xf>
    <xf numFmtId="0" fontId="2" fillId="0" borderId="0" xfId="2" applyFont="1" applyAlignment="1">
      <alignment vertical="center" wrapText="1"/>
    </xf>
    <xf numFmtId="0" fontId="11" fillId="2" borderId="12" xfId="3" applyFont="1" applyFill="1" applyBorder="1" applyAlignment="1" applyProtection="1"/>
    <xf numFmtId="0" fontId="10" fillId="0" borderId="9" xfId="2" applyFont="1" applyBorder="1" applyAlignment="1" applyProtection="1"/>
    <xf numFmtId="49" fontId="2" fillId="9" borderId="1" xfId="2" applyNumberFormat="1" applyFont="1" applyFill="1" applyBorder="1" applyAlignment="1" applyProtection="1">
      <alignment horizontal="center" wrapText="1"/>
    </xf>
    <xf numFmtId="165" fontId="2" fillId="10" borderId="8" xfId="2" applyNumberFormat="1" applyFont="1" applyFill="1" applyBorder="1" applyAlignment="1" applyProtection="1">
      <alignment horizontal="center" vertical="center" wrapText="1"/>
    </xf>
    <xf numFmtId="9" fontId="8" fillId="10" borderId="8" xfId="2" applyNumberFormat="1" applyFont="1" applyFill="1" applyBorder="1" applyAlignment="1" applyProtection="1">
      <alignment horizontal="center"/>
    </xf>
    <xf numFmtId="3" fontId="2" fillId="10" borderId="8" xfId="2" applyNumberFormat="1" applyFont="1" applyFill="1" applyBorder="1" applyAlignment="1" applyProtection="1">
      <alignment horizontal="center" vertical="center" wrapText="1"/>
    </xf>
    <xf numFmtId="166" fontId="2" fillId="10" borderId="1" xfId="3" applyNumberFormat="1" applyFont="1" applyFill="1" applyBorder="1" applyAlignment="1" applyProtection="1">
      <alignment horizontal="right" indent="3"/>
    </xf>
    <xf numFmtId="168" fontId="7" fillId="10" borderId="8" xfId="2" applyNumberFormat="1" applyFont="1" applyFill="1" applyBorder="1" applyAlignment="1" applyProtection="1">
      <alignment horizontal="right" vertical="center" indent="1"/>
    </xf>
    <xf numFmtId="4" fontId="2" fillId="11" borderId="0" xfId="3" applyNumberFormat="1" applyFont="1" applyFill="1" applyBorder="1" applyAlignment="1" applyProtection="1">
      <alignment horizontal="center" vertical="center"/>
    </xf>
    <xf numFmtId="164" fontId="2" fillId="9" borderId="1" xfId="2" applyNumberFormat="1" applyFont="1" applyFill="1" applyBorder="1" applyAlignment="1" applyProtection="1">
      <alignment horizontal="center" wrapText="1"/>
    </xf>
    <xf numFmtId="0" fontId="10" fillId="0" borderId="27" xfId="2" applyFont="1" applyBorder="1" applyAlignment="1" applyProtection="1"/>
    <xf numFmtId="0" fontId="8" fillId="2" borderId="27" xfId="2" applyFont="1" applyFill="1" applyBorder="1" applyAlignment="1" applyProtection="1">
      <alignment horizontal="center"/>
    </xf>
    <xf numFmtId="167" fontId="2" fillId="2" borderId="27" xfId="2" applyNumberFormat="1" applyFont="1" applyFill="1" applyBorder="1" applyAlignment="1" applyProtection="1">
      <alignment horizontal="center" vertical="center" wrapText="1"/>
    </xf>
    <xf numFmtId="9" fontId="8" fillId="2" borderId="27" xfId="2" applyNumberFormat="1" applyFont="1" applyFill="1" applyBorder="1" applyAlignment="1" applyProtection="1">
      <alignment horizontal="center"/>
    </xf>
    <xf numFmtId="165" fontId="11" fillId="2" borderId="12" xfId="3" applyNumberFormat="1" applyFont="1" applyFill="1" applyBorder="1" applyAlignment="1" applyProtection="1"/>
    <xf numFmtId="1" fontId="2" fillId="0" borderId="8" xfId="2" applyNumberFormat="1" applyFont="1" applyBorder="1" applyAlignment="1" applyProtection="1">
      <alignment horizontal="center" vertical="center"/>
    </xf>
    <xf numFmtId="0" fontId="11" fillId="2" borderId="12" xfId="3" applyFont="1" applyFill="1" applyBorder="1" applyAlignment="1" applyProtection="1">
      <alignment horizontal="center" vertical="center"/>
    </xf>
    <xf numFmtId="0" fontId="11" fillId="2" borderId="12" xfId="3" applyFont="1" applyFill="1" applyBorder="1" applyAlignment="1" applyProtection="1">
      <alignment horizontal="right" indent="1"/>
    </xf>
    <xf numFmtId="4" fontId="35" fillId="11" borderId="0" xfId="3" applyNumberFormat="1" applyFont="1" applyFill="1" applyBorder="1" applyAlignment="1" applyProtection="1">
      <alignment horizontal="right" vertical="center"/>
    </xf>
    <xf numFmtId="4" fontId="34" fillId="14" borderId="1" xfId="2" applyNumberFormat="1" applyFont="1" applyFill="1" applyBorder="1" applyAlignment="1" applyProtection="1">
      <alignment horizontal="center" vertical="center" wrapText="1"/>
    </xf>
    <xf numFmtId="4" fontId="35" fillId="14" borderId="1" xfId="2" applyNumberFormat="1" applyFont="1" applyFill="1" applyBorder="1" applyAlignment="1" applyProtection="1">
      <alignment horizontal="center" vertical="center"/>
    </xf>
    <xf numFmtId="168" fontId="9" fillId="11" borderId="8" xfId="2" applyNumberFormat="1" applyFont="1" applyFill="1" applyBorder="1" applyAlignment="1" applyProtection="1">
      <alignment horizontal="right" vertical="center" indent="1"/>
    </xf>
    <xf numFmtId="168" fontId="9" fillId="2" borderId="8" xfId="2" applyNumberFormat="1" applyFont="1" applyFill="1" applyBorder="1" applyAlignment="1" applyProtection="1">
      <alignment horizontal="right" vertical="center" indent="1"/>
    </xf>
    <xf numFmtId="0" fontId="9" fillId="0" borderId="37" xfId="3" applyBorder="1" applyProtection="1"/>
    <xf numFmtId="0" fontId="9" fillId="0" borderId="0" xfId="3" applyBorder="1" applyProtection="1"/>
    <xf numFmtId="0" fontId="38" fillId="2" borderId="0" xfId="2" applyFont="1" applyFill="1" applyBorder="1" applyAlignment="1" applyProtection="1">
      <alignment vertical="center" wrapText="1"/>
    </xf>
    <xf numFmtId="0" fontId="36" fillId="2" borderId="0" xfId="2" applyFont="1" applyFill="1" applyBorder="1" applyAlignment="1" applyProtection="1">
      <alignment vertical="center" wrapText="1"/>
    </xf>
    <xf numFmtId="0" fontId="2" fillId="2" borderId="0" xfId="2" applyFont="1" applyFill="1" applyBorder="1" applyAlignment="1" applyProtection="1">
      <alignment horizontal="center" vertical="center" wrapText="1"/>
    </xf>
    <xf numFmtId="0" fontId="7" fillId="2" borderId="0" xfId="3" applyFont="1" applyFill="1" applyBorder="1" applyAlignment="1" applyProtection="1">
      <alignment horizontal="center" vertical="center"/>
    </xf>
    <xf numFmtId="0" fontId="26" fillId="2" borderId="14" xfId="2" applyFont="1" applyFill="1" applyBorder="1" applyAlignment="1" applyProtection="1"/>
    <xf numFmtId="0" fontId="10" fillId="2" borderId="14" xfId="2" applyFont="1" applyFill="1" applyBorder="1" applyAlignment="1" applyProtection="1"/>
    <xf numFmtId="0" fontId="9" fillId="0" borderId="0" xfId="3" applyBorder="1" applyAlignment="1" applyProtection="1"/>
    <xf numFmtId="0" fontId="40" fillId="5" borderId="1" xfId="2" applyFont="1" applyFill="1" applyBorder="1" applyAlignment="1" applyProtection="1">
      <alignment horizontal="center" vertical="center" wrapText="1"/>
    </xf>
    <xf numFmtId="0" fontId="19" fillId="5" borderId="1" xfId="2" applyFont="1" applyFill="1" applyBorder="1" applyAlignment="1" applyProtection="1">
      <alignment horizontal="center" vertical="center" wrapText="1"/>
    </xf>
    <xf numFmtId="168" fontId="7" fillId="3" borderId="1" xfId="8" applyNumberFormat="1" applyFont="1" applyFill="1" applyBorder="1" applyAlignment="1" applyProtection="1">
      <alignment horizontal="right" vertical="center" indent="1"/>
    </xf>
    <xf numFmtId="4" fontId="9" fillId="0" borderId="0" xfId="3" applyNumberFormat="1" applyBorder="1" applyProtection="1"/>
    <xf numFmtId="0" fontId="2" fillId="2" borderId="33" xfId="2" applyFont="1" applyFill="1" applyBorder="1" applyAlignment="1" applyProtection="1">
      <alignment horizontal="left" vertical="center" wrapText="1"/>
    </xf>
    <xf numFmtId="0" fontId="40" fillId="5" borderId="24" xfId="2" applyFont="1" applyFill="1" applyBorder="1" applyAlignment="1" applyProtection="1">
      <alignment horizontal="center" vertical="center" wrapText="1"/>
    </xf>
    <xf numFmtId="0" fontId="2" fillId="2" borderId="1" xfId="2" applyFont="1" applyFill="1" applyBorder="1" applyAlignment="1" applyProtection="1">
      <alignment vertical="center" wrapText="1"/>
    </xf>
    <xf numFmtId="172" fontId="2" fillId="2" borderId="1" xfId="8" applyNumberFormat="1" applyFont="1" applyFill="1" applyBorder="1" applyAlignment="1" applyProtection="1">
      <alignment horizontal="center" vertical="center"/>
    </xf>
    <xf numFmtId="168" fontId="7" fillId="0" borderId="1" xfId="2" applyNumberFormat="1" applyFont="1" applyBorder="1" applyAlignment="1" applyProtection="1">
      <alignment horizontal="right" vertical="center" indent="1"/>
    </xf>
    <xf numFmtId="0" fontId="2" fillId="5" borderId="1" xfId="2" applyFont="1" applyFill="1" applyBorder="1" applyAlignment="1" applyProtection="1">
      <alignment vertical="center" wrapText="1"/>
    </xf>
    <xf numFmtId="0" fontId="2" fillId="5" borderId="1" xfId="2" applyFont="1" applyFill="1" applyBorder="1" applyAlignment="1" applyProtection="1">
      <alignment horizontal="center" vertical="center" wrapText="1"/>
    </xf>
    <xf numFmtId="172" fontId="2" fillId="5" borderId="1" xfId="8" applyNumberFormat="1" applyFont="1" applyFill="1" applyBorder="1" applyAlignment="1" applyProtection="1">
      <alignment horizontal="center" vertical="center"/>
    </xf>
    <xf numFmtId="168" fontId="2" fillId="5" borderId="28" xfId="8" applyNumberFormat="1" applyFont="1" applyFill="1" applyBorder="1" applyAlignment="1" applyProtection="1">
      <alignment horizontal="right" vertical="center" indent="1"/>
    </xf>
    <xf numFmtId="168" fontId="7" fillId="5" borderId="1" xfId="2" applyNumberFormat="1" applyFont="1" applyFill="1" applyBorder="1" applyAlignment="1" applyProtection="1">
      <alignment horizontal="right" vertical="center" indent="1"/>
    </xf>
    <xf numFmtId="168" fontId="2" fillId="2" borderId="28" xfId="8" applyNumberFormat="1" applyFont="1" applyFill="1" applyBorder="1" applyAlignment="1" applyProtection="1">
      <alignment horizontal="right" vertical="center" indent="1"/>
    </xf>
    <xf numFmtId="0" fontId="2" fillId="2" borderId="23" xfId="2" applyFont="1" applyFill="1" applyBorder="1" applyAlignment="1" applyProtection="1">
      <alignment horizontal="left" vertical="center" wrapText="1"/>
    </xf>
    <xf numFmtId="0" fontId="40" fillId="5" borderId="8" xfId="2" applyFont="1" applyFill="1" applyBorder="1" applyAlignment="1" applyProtection="1">
      <alignment horizontal="center" vertical="center" wrapText="1"/>
    </xf>
    <xf numFmtId="4" fontId="9" fillId="2" borderId="0" xfId="3" applyNumberFormat="1" applyFill="1" applyBorder="1" applyProtection="1"/>
    <xf numFmtId="4" fontId="2" fillId="2" borderId="28" xfId="8" applyNumberFormat="1" applyFont="1" applyFill="1" applyBorder="1" applyAlignment="1" applyProtection="1">
      <alignment horizontal="right" vertical="center" indent="1"/>
    </xf>
    <xf numFmtId="4" fontId="7" fillId="2" borderId="0" xfId="2" applyNumberFormat="1" applyFont="1" applyFill="1" applyBorder="1" applyAlignment="1" applyProtection="1">
      <alignment horizontal="right" vertical="center" indent="1"/>
    </xf>
    <xf numFmtId="4" fontId="2" fillId="5" borderId="28" xfId="8" applyNumberFormat="1" applyFont="1" applyFill="1" applyBorder="1" applyAlignment="1" applyProtection="1">
      <alignment horizontal="right" vertical="center" indent="1"/>
    </xf>
    <xf numFmtId="4" fontId="9" fillId="2" borderId="0" xfId="3" applyNumberFormat="1" applyFill="1" applyBorder="1" applyAlignment="1" applyProtection="1"/>
    <xf numFmtId="0" fontId="9" fillId="0" borderId="39" xfId="3" applyBorder="1" applyProtection="1"/>
    <xf numFmtId="0" fontId="7" fillId="10" borderId="1" xfId="2" applyFont="1" applyFill="1" applyBorder="1" applyAlignment="1" applyProtection="1">
      <alignment horizontal="center" vertical="center"/>
    </xf>
    <xf numFmtId="0" fontId="2" fillId="10" borderId="1" xfId="2" applyFont="1" applyFill="1" applyBorder="1" applyAlignment="1" applyProtection="1">
      <alignment horizontal="center" vertical="center"/>
    </xf>
    <xf numFmtId="170" fontId="2" fillId="10" borderId="1" xfId="2" applyNumberFormat="1" applyFont="1" applyFill="1" applyBorder="1" applyAlignment="1" applyProtection="1">
      <alignment horizontal="center" vertical="center"/>
    </xf>
    <xf numFmtId="4" fontId="2" fillId="10" borderId="1" xfId="2" applyNumberFormat="1" applyFont="1" applyFill="1" applyBorder="1" applyAlignment="1" applyProtection="1">
      <alignment horizontal="right" vertical="center" indent="1"/>
    </xf>
    <xf numFmtId="4" fontId="2" fillId="10" borderId="6" xfId="2" applyNumberFormat="1" applyFont="1" applyFill="1" applyBorder="1" applyAlignment="1" applyProtection="1">
      <alignment horizontal="right" vertical="center" indent="1"/>
    </xf>
    <xf numFmtId="4" fontId="2" fillId="10" borderId="7" xfId="2" applyNumberFormat="1" applyFont="1" applyFill="1" applyBorder="1" applyAlignment="1" applyProtection="1">
      <alignment horizontal="right" vertical="center" indent="1"/>
    </xf>
    <xf numFmtId="169" fontId="2" fillId="10" borderId="1" xfId="2" applyNumberFormat="1" applyFont="1" applyFill="1" applyBorder="1" applyAlignment="1" applyProtection="1">
      <alignment horizontal="right" vertical="center" indent="1"/>
    </xf>
    <xf numFmtId="169" fontId="2" fillId="10" borderId="6" xfId="2" applyNumberFormat="1" applyFont="1" applyFill="1" applyBorder="1" applyAlignment="1" applyProtection="1">
      <alignment horizontal="right" vertical="center" indent="1"/>
    </xf>
    <xf numFmtId="4" fontId="2" fillId="10" borderId="28" xfId="7" applyNumberFormat="1" applyFont="1" applyFill="1" applyBorder="1" applyAlignment="1" applyProtection="1">
      <alignment horizontal="right" vertical="center" indent="1"/>
    </xf>
    <xf numFmtId="4" fontId="10" fillId="2" borderId="14" xfId="2" applyNumberFormat="1" applyFont="1" applyFill="1" applyBorder="1" applyAlignment="1" applyProtection="1">
      <alignment horizontal="right"/>
    </xf>
    <xf numFmtId="0" fontId="41" fillId="2" borderId="38" xfId="2" applyFont="1" applyFill="1" applyBorder="1" applyAlignment="1" applyProtection="1"/>
    <xf numFmtId="0" fontId="26" fillId="2" borderId="38" xfId="2" applyFont="1" applyFill="1" applyBorder="1" applyAlignment="1" applyProtection="1"/>
    <xf numFmtId="0" fontId="10" fillId="2" borderId="38" xfId="2" applyFont="1" applyFill="1" applyBorder="1" applyAlignment="1" applyProtection="1"/>
    <xf numFmtId="4" fontId="10" fillId="2" borderId="38" xfId="2" applyNumberFormat="1" applyFont="1" applyFill="1" applyBorder="1" applyAlignment="1" applyProtection="1">
      <alignment horizontal="right"/>
    </xf>
    <xf numFmtId="0" fontId="4" fillId="0" borderId="0" xfId="3" applyFont="1" applyProtection="1"/>
    <xf numFmtId="0" fontId="38" fillId="2" borderId="0" xfId="3" applyFont="1" applyFill="1" applyBorder="1" applyProtection="1"/>
    <xf numFmtId="0" fontId="8" fillId="2" borderId="0" xfId="3" applyFont="1" applyFill="1" applyBorder="1" applyProtection="1"/>
    <xf numFmtId="0" fontId="13" fillId="0" borderId="40" xfId="3" applyFont="1" applyBorder="1" applyAlignment="1" applyProtection="1">
      <alignment horizontal="center"/>
    </xf>
    <xf numFmtId="0" fontId="13" fillId="0" borderId="41" xfId="3" applyFont="1" applyBorder="1" applyAlignment="1" applyProtection="1">
      <alignment horizontal="center"/>
    </xf>
    <xf numFmtId="0" fontId="8" fillId="2" borderId="42" xfId="3" applyFont="1" applyFill="1" applyBorder="1" applyProtection="1"/>
    <xf numFmtId="0" fontId="8" fillId="2" borderId="44" xfId="3" applyFont="1" applyFill="1" applyBorder="1" applyProtection="1"/>
    <xf numFmtId="0" fontId="8" fillId="2" borderId="46" xfId="3" applyFont="1" applyFill="1" applyBorder="1" applyProtection="1"/>
    <xf numFmtId="0" fontId="13" fillId="0" borderId="34" xfId="3" applyFont="1" applyBorder="1" applyProtection="1"/>
    <xf numFmtId="10" fontId="13" fillId="2" borderId="15" xfId="6" applyNumberFormat="1" applyFont="1" applyFill="1" applyBorder="1" applyAlignment="1" applyProtection="1">
      <alignment horizontal="right" indent="3"/>
    </xf>
    <xf numFmtId="0" fontId="13" fillId="2" borderId="0" xfId="3" applyFont="1" applyFill="1" applyBorder="1" applyProtection="1"/>
    <xf numFmtId="10" fontId="13" fillId="2" borderId="0" xfId="6" applyNumberFormat="1" applyFont="1" applyFill="1" applyBorder="1" applyAlignment="1" applyProtection="1">
      <alignment horizontal="right" indent="6"/>
    </xf>
    <xf numFmtId="0" fontId="10" fillId="2" borderId="49" xfId="3" applyFont="1" applyFill="1" applyBorder="1" applyProtection="1"/>
    <xf numFmtId="0" fontId="8" fillId="2" borderId="49" xfId="3" applyFont="1" applyFill="1" applyBorder="1" applyProtection="1"/>
    <xf numFmtId="10" fontId="13" fillId="10" borderId="43" xfId="6" applyNumberFormat="1" applyFont="1" applyFill="1" applyBorder="1" applyAlignment="1" applyProtection="1">
      <alignment horizontal="right" indent="3"/>
    </xf>
    <xf numFmtId="10" fontId="13" fillId="10" borderId="45" xfId="6" applyNumberFormat="1" applyFont="1" applyFill="1" applyBorder="1" applyAlignment="1" applyProtection="1">
      <alignment horizontal="right" indent="3"/>
    </xf>
    <xf numFmtId="10" fontId="13" fillId="10" borderId="47" xfId="6" applyNumberFormat="1" applyFont="1" applyFill="1" applyBorder="1" applyAlignment="1" applyProtection="1">
      <alignment horizontal="right" indent="3"/>
    </xf>
    <xf numFmtId="168" fontId="8" fillId="0" borderId="1" xfId="3" applyNumberFormat="1" applyFont="1" applyBorder="1" applyAlignment="1" applyProtection="1">
      <alignment horizontal="right" vertical="center" indent="2"/>
    </xf>
    <xf numFmtId="168" fontId="7" fillId="2" borderId="1" xfId="3" applyNumberFormat="1" applyFont="1" applyFill="1" applyBorder="1" applyAlignment="1" applyProtection="1">
      <alignment horizontal="right" vertical="center" indent="2"/>
    </xf>
    <xf numFmtId="168" fontId="2" fillId="2" borderId="1" xfId="3" applyNumberFormat="1" applyFont="1" applyFill="1" applyBorder="1" applyAlignment="1" applyProtection="1">
      <alignment horizontal="right" vertical="center" indent="2"/>
    </xf>
    <xf numFmtId="0" fontId="7" fillId="2" borderId="0" xfId="2" applyFont="1" applyFill="1" applyBorder="1" applyAlignment="1" applyProtection="1">
      <alignment horizontal="left" vertical="center"/>
    </xf>
    <xf numFmtId="4" fontId="2" fillId="2" borderId="8" xfId="2" applyNumberFormat="1" applyFont="1" applyFill="1" applyBorder="1" applyAlignment="1" applyProtection="1">
      <alignment horizontal="right" vertical="center" wrapText="1" indent="1"/>
    </xf>
    <xf numFmtId="0" fontId="2" fillId="3" borderId="1" xfId="2" applyFont="1" applyFill="1" applyBorder="1" applyAlignment="1" applyProtection="1">
      <alignment horizontal="center" vertical="center" wrapText="1"/>
    </xf>
    <xf numFmtId="0" fontId="2" fillId="0" borderId="1" xfId="2" applyFont="1" applyBorder="1" applyAlignment="1" applyProtection="1">
      <alignment vertical="center"/>
    </xf>
    <xf numFmtId="0" fontId="17" fillId="2" borderId="16" xfId="4" applyFont="1" applyFill="1" applyBorder="1" applyAlignment="1" applyProtection="1">
      <alignment horizontal="left"/>
    </xf>
    <xf numFmtId="0" fontId="2" fillId="2" borderId="1" xfId="2" applyFont="1" applyFill="1" applyBorder="1" applyAlignment="1" applyProtection="1">
      <alignment horizontal="center" vertical="center" wrapText="1"/>
    </xf>
    <xf numFmtId="0" fontId="7" fillId="2" borderId="0" xfId="2" applyFont="1" applyFill="1" applyBorder="1" applyAlignment="1" applyProtection="1">
      <alignment horizontal="center"/>
    </xf>
    <xf numFmtId="0" fontId="7" fillId="2" borderId="0" xfId="2" applyFont="1" applyFill="1" applyBorder="1" applyAlignment="1" applyProtection="1">
      <alignment horizontal="center" vertical="center" wrapText="1"/>
    </xf>
    <xf numFmtId="0" fontId="7" fillId="0" borderId="0" xfId="3" applyFont="1" applyBorder="1" applyAlignment="1" applyProtection="1">
      <alignment horizontal="left" vertical="center" wrapText="1"/>
    </xf>
    <xf numFmtId="0" fontId="7" fillId="2" borderId="8" xfId="3" applyFont="1" applyFill="1" applyBorder="1" applyAlignment="1" applyProtection="1">
      <alignment horizontal="center" vertical="center" wrapText="1"/>
    </xf>
    <xf numFmtId="0" fontId="7" fillId="7" borderId="8" xfId="3" applyFont="1" applyFill="1" applyBorder="1" applyAlignment="1" applyProtection="1">
      <alignment horizontal="center" vertical="center" wrapText="1"/>
    </xf>
    <xf numFmtId="0" fontId="7" fillId="2" borderId="0" xfId="3" applyFont="1" applyFill="1" applyBorder="1" applyAlignment="1" applyProtection="1">
      <alignment horizontal="center"/>
    </xf>
    <xf numFmtId="0" fontId="2" fillId="2" borderId="0" xfId="2" applyFont="1" applyFill="1" applyBorder="1" applyAlignment="1" applyProtection="1">
      <alignment horizontal="center" vertical="center"/>
    </xf>
    <xf numFmtId="4" fontId="2" fillId="0" borderId="1" xfId="2" applyNumberFormat="1" applyFont="1" applyBorder="1" applyAlignment="1" applyProtection="1">
      <alignment horizontal="right" vertical="center" indent="1"/>
    </xf>
    <xf numFmtId="4" fontId="2" fillId="5" borderId="1" xfId="2" applyNumberFormat="1" applyFont="1" applyFill="1" applyBorder="1" applyAlignment="1" applyProtection="1">
      <alignment horizontal="right" vertical="center" indent="1"/>
    </xf>
    <xf numFmtId="0" fontId="7" fillId="13" borderId="2" xfId="2" applyFont="1" applyFill="1" applyBorder="1" applyAlignment="1" applyProtection="1">
      <alignment horizontal="center" wrapText="1"/>
    </xf>
    <xf numFmtId="0" fontId="7" fillId="13" borderId="3" xfId="2" applyFont="1" applyFill="1" applyBorder="1" applyAlignment="1" applyProtection="1">
      <alignment horizontal="center" wrapText="1"/>
    </xf>
    <xf numFmtId="0" fontId="7" fillId="3" borderId="1" xfId="2" applyFont="1" applyFill="1" applyBorder="1" applyAlignment="1" applyProtection="1">
      <alignment horizontal="center" vertical="center" wrapText="1"/>
    </xf>
    <xf numFmtId="0" fontId="7" fillId="3" borderId="1" xfId="2" applyFont="1" applyFill="1" applyBorder="1" applyAlignment="1" applyProtection="1">
      <alignment horizontal="center" wrapText="1"/>
    </xf>
    <xf numFmtId="0" fontId="7" fillId="3" borderId="6" xfId="2" applyFont="1" applyFill="1" applyBorder="1" applyAlignment="1" applyProtection="1">
      <alignment horizontal="center" vertical="center" wrapText="1"/>
    </xf>
    <xf numFmtId="0" fontId="2" fillId="3" borderId="1" xfId="2" applyFont="1" applyFill="1" applyBorder="1" applyAlignment="1" applyProtection="1">
      <alignment horizontal="center" vertical="center" wrapText="1"/>
    </xf>
    <xf numFmtId="0" fontId="2" fillId="10" borderId="1" xfId="2" applyFont="1" applyFill="1" applyBorder="1" applyAlignment="1" applyProtection="1">
      <alignment horizontal="center" vertical="center" wrapText="1"/>
    </xf>
    <xf numFmtId="168" fontId="35" fillId="0" borderId="31" xfId="2" applyNumberFormat="1" applyFont="1" applyBorder="1" applyAlignment="1" applyProtection="1">
      <alignment horizontal="right" vertical="center" indent="1"/>
    </xf>
    <xf numFmtId="168" fontId="35" fillId="0" borderId="32" xfId="2" applyNumberFormat="1" applyFont="1" applyBorder="1" applyAlignment="1" applyProtection="1">
      <alignment horizontal="right" vertical="center" indent="1"/>
    </xf>
    <xf numFmtId="7" fontId="35" fillId="12" borderId="1" xfId="1" applyNumberFormat="1" applyFont="1" applyFill="1" applyBorder="1" applyAlignment="1" applyProtection="1">
      <alignment horizontal="center" vertical="center"/>
    </xf>
    <xf numFmtId="4" fontId="2" fillId="2" borderId="8" xfId="2" applyNumberFormat="1" applyFont="1" applyFill="1" applyBorder="1" applyAlignment="1" applyProtection="1">
      <alignment horizontal="right" vertical="center" wrapText="1" indent="1"/>
    </xf>
    <xf numFmtId="4" fontId="2" fillId="2" borderId="11" xfId="2" applyNumberFormat="1" applyFont="1" applyFill="1" applyBorder="1" applyAlignment="1" applyProtection="1">
      <alignment horizontal="right" vertical="center" wrapText="1" indent="1"/>
    </xf>
    <xf numFmtId="4" fontId="2" fillId="2" borderId="13" xfId="2" applyNumberFormat="1" applyFont="1" applyFill="1" applyBorder="1" applyAlignment="1" applyProtection="1">
      <alignment horizontal="right" vertical="center" wrapText="1" indent="1"/>
    </xf>
    <xf numFmtId="0" fontId="7" fillId="2" borderId="0" xfId="2" applyFont="1" applyFill="1" applyBorder="1" applyAlignment="1" applyProtection="1">
      <alignment horizontal="left" vertical="center"/>
    </xf>
    <xf numFmtId="0" fontId="3" fillId="2" borderId="0" xfId="2" applyFont="1" applyFill="1" applyBorder="1" applyAlignment="1" applyProtection="1">
      <alignment horizontal="center" vertical="center"/>
    </xf>
    <xf numFmtId="0" fontId="33" fillId="2" borderId="0" xfId="2" applyFont="1" applyFill="1" applyBorder="1" applyAlignment="1" applyProtection="1">
      <alignment horizontal="center" vertical="center" wrapText="1"/>
    </xf>
    <xf numFmtId="0" fontId="5" fillId="2" borderId="0" xfId="2" applyFont="1" applyFill="1" applyBorder="1" applyAlignment="1" applyProtection="1">
      <alignment horizontal="center" vertical="center"/>
    </xf>
    <xf numFmtId="1" fontId="2" fillId="2" borderId="8" xfId="2" applyNumberFormat="1" applyFont="1" applyFill="1" applyBorder="1" applyAlignment="1" applyProtection="1">
      <alignment horizontal="center" vertical="center" wrapText="1"/>
    </xf>
    <xf numFmtId="4" fontId="35" fillId="14" borderId="7" xfId="2" applyNumberFormat="1" applyFont="1" applyFill="1" applyBorder="1" applyAlignment="1" applyProtection="1">
      <alignment horizontal="center" vertical="center" wrapText="1"/>
    </xf>
    <xf numFmtId="4" fontId="35" fillId="14" borderId="28" xfId="2" applyNumberFormat="1" applyFont="1" applyFill="1" applyBorder="1" applyAlignment="1" applyProtection="1">
      <alignment horizontal="center" vertical="center" wrapText="1"/>
    </xf>
    <xf numFmtId="4" fontId="35" fillId="14" borderId="7" xfId="2" applyNumberFormat="1" applyFont="1" applyFill="1" applyBorder="1" applyAlignment="1" applyProtection="1">
      <alignment horizontal="center" vertical="center"/>
    </xf>
    <xf numFmtId="4" fontId="35" fillId="14" borderId="28" xfId="2" applyNumberFormat="1" applyFont="1" applyFill="1" applyBorder="1" applyAlignment="1" applyProtection="1">
      <alignment horizontal="center" vertical="center"/>
    </xf>
    <xf numFmtId="4" fontId="2" fillId="10" borderId="1" xfId="3" applyNumberFormat="1" applyFont="1" applyFill="1" applyBorder="1" applyAlignment="1" applyProtection="1">
      <alignment horizontal="center" vertical="center"/>
    </xf>
    <xf numFmtId="0" fontId="7" fillId="2" borderId="0" xfId="2" applyFont="1" applyFill="1" applyBorder="1" applyAlignment="1" applyProtection="1">
      <alignment horizontal="left" vertical="center" wrapText="1"/>
    </xf>
    <xf numFmtId="168" fontId="35" fillId="0" borderId="29" xfId="2" applyNumberFormat="1" applyFont="1" applyBorder="1" applyAlignment="1" applyProtection="1">
      <alignment horizontal="right" vertical="center" indent="1"/>
    </xf>
    <xf numFmtId="168" fontId="35" fillId="0" borderId="30" xfId="2" applyNumberFormat="1" applyFont="1" applyBorder="1" applyAlignment="1" applyProtection="1">
      <alignment horizontal="right" vertical="center" indent="1"/>
    </xf>
    <xf numFmtId="0" fontId="2" fillId="2" borderId="1" xfId="2" applyFont="1" applyFill="1" applyBorder="1" applyAlignment="1" applyProtection="1">
      <alignment horizontal="center" vertical="center" wrapText="1"/>
    </xf>
    <xf numFmtId="0" fontId="15" fillId="2" borderId="0" xfId="2" applyFont="1" applyFill="1" applyBorder="1" applyAlignment="1" applyProtection="1">
      <alignment horizontal="center"/>
    </xf>
    <xf numFmtId="0" fontId="2" fillId="2" borderId="0" xfId="2" applyFont="1" applyFill="1" applyBorder="1" applyAlignment="1" applyProtection="1">
      <alignment horizontal="center"/>
    </xf>
    <xf numFmtId="0" fontId="7" fillId="2" borderId="0" xfId="2" applyFont="1" applyFill="1" applyBorder="1" applyAlignment="1" applyProtection="1">
      <alignment horizontal="center"/>
    </xf>
    <xf numFmtId="0" fontId="7" fillId="3" borderId="2" xfId="2" applyFont="1" applyFill="1" applyBorder="1" applyAlignment="1" applyProtection="1">
      <alignment horizontal="center" vertical="center"/>
    </xf>
    <xf numFmtId="0" fontId="7" fillId="3" borderId="3" xfId="2" applyFont="1" applyFill="1" applyBorder="1" applyAlignment="1" applyProtection="1">
      <alignment horizontal="center" vertical="center"/>
    </xf>
    <xf numFmtId="0" fontId="2" fillId="0" borderId="1" xfId="2" applyFont="1" applyBorder="1" applyAlignment="1" applyProtection="1">
      <alignment vertical="center"/>
    </xf>
    <xf numFmtId="0" fontId="7" fillId="3" borderId="15" xfId="2" applyFont="1" applyFill="1" applyBorder="1" applyAlignment="1" applyProtection="1">
      <alignment horizontal="center" vertical="center"/>
    </xf>
    <xf numFmtId="0" fontId="17" fillId="2" borderId="16" xfId="4" applyFont="1" applyFill="1" applyBorder="1" applyAlignment="1" applyProtection="1">
      <alignment horizontal="left"/>
    </xf>
    <xf numFmtId="0" fontId="19" fillId="2" borderId="17" xfId="2" applyFont="1" applyFill="1" applyBorder="1" applyAlignment="1" applyProtection="1">
      <alignment horizontal="right" vertical="center" wrapText="1"/>
    </xf>
    <xf numFmtId="0" fontId="7" fillId="0" borderId="1" xfId="2" applyFont="1" applyBorder="1" applyAlignment="1" applyProtection="1">
      <alignment vertical="center"/>
    </xf>
    <xf numFmtId="0" fontId="2" fillId="0" borderId="1" xfId="2" applyFont="1" applyBorder="1" applyProtection="1"/>
    <xf numFmtId="0" fontId="19" fillId="2" borderId="20" xfId="2" applyFont="1" applyFill="1" applyBorder="1" applyAlignment="1" applyProtection="1">
      <alignment horizontal="right" vertical="center" wrapText="1"/>
    </xf>
    <xf numFmtId="0" fontId="2" fillId="0" borderId="6" xfId="2" applyFont="1" applyBorder="1" applyProtection="1"/>
    <xf numFmtId="0" fontId="2" fillId="0" borderId="6" xfId="2" applyFont="1" applyBorder="1" applyAlignment="1" applyProtection="1">
      <alignment horizontal="justify" vertical="center" wrapText="1"/>
    </xf>
    <xf numFmtId="0" fontId="7" fillId="2" borderId="1" xfId="2" applyFont="1" applyFill="1" applyBorder="1" applyAlignment="1" applyProtection="1"/>
    <xf numFmtId="0" fontId="23" fillId="2" borderId="21" xfId="5" applyFont="1" applyFill="1" applyBorder="1" applyAlignment="1" applyProtection="1">
      <alignment horizontal="left" vertical="center" wrapText="1"/>
    </xf>
    <xf numFmtId="0" fontId="7" fillId="6" borderId="1" xfId="2" applyFont="1" applyFill="1" applyBorder="1" applyAlignment="1" applyProtection="1">
      <alignment horizontal="center" vertical="center"/>
    </xf>
    <xf numFmtId="0" fontId="7" fillId="3" borderId="15" xfId="2" applyFont="1" applyFill="1" applyBorder="1" applyAlignment="1" applyProtection="1">
      <alignment horizontal="center" vertical="center" wrapText="1"/>
    </xf>
    <xf numFmtId="0" fontId="44" fillId="2" borderId="48" xfId="3" applyFont="1" applyFill="1" applyBorder="1" applyAlignment="1" applyProtection="1">
      <alignment horizontal="left" vertical="top" wrapText="1"/>
    </xf>
    <xf numFmtId="0" fontId="46" fillId="2" borderId="50" xfId="3" applyFont="1" applyFill="1" applyBorder="1" applyAlignment="1" applyProtection="1">
      <alignment horizontal="left" wrapText="1"/>
    </xf>
    <xf numFmtId="0" fontId="43" fillId="2" borderId="0" xfId="3" applyFont="1" applyFill="1" applyBorder="1" applyAlignment="1" applyProtection="1">
      <alignment horizontal="center"/>
    </xf>
    <xf numFmtId="0" fontId="37" fillId="2" borderId="0" xfId="3" applyFont="1" applyFill="1" applyBorder="1" applyAlignment="1" applyProtection="1">
      <alignment horizontal="center" vertical="center" wrapText="1"/>
    </xf>
    <xf numFmtId="0" fontId="40" fillId="2" borderId="0" xfId="3" applyFont="1" applyFill="1" applyBorder="1" applyAlignment="1" applyProtection="1">
      <alignment horizontal="center"/>
    </xf>
    <xf numFmtId="0" fontId="38" fillId="2" borderId="0" xfId="3" applyFont="1" applyFill="1" applyBorder="1" applyAlignment="1" applyProtection="1">
      <alignment horizontal="center"/>
    </xf>
    <xf numFmtId="0" fontId="13" fillId="3" borderId="2" xfId="3" applyFont="1" applyFill="1" applyBorder="1" applyAlignment="1" applyProtection="1">
      <alignment horizontal="center"/>
    </xf>
    <xf numFmtId="0" fontId="13" fillId="3" borderId="3" xfId="3" applyFont="1" applyFill="1" applyBorder="1" applyAlignment="1" applyProtection="1">
      <alignment horizontal="center"/>
    </xf>
    <xf numFmtId="0" fontId="26" fillId="2" borderId="0" xfId="2" applyFont="1" applyFill="1" applyBorder="1" applyAlignment="1" applyProtection="1">
      <alignment horizontal="center"/>
    </xf>
    <xf numFmtId="0" fontId="41" fillId="2" borderId="0" xfId="2" applyFont="1" applyFill="1" applyBorder="1" applyAlignment="1" applyProtection="1">
      <alignment horizontal="center"/>
    </xf>
    <xf numFmtId="0" fontId="26" fillId="2" borderId="14" xfId="2" applyFont="1" applyFill="1" applyBorder="1" applyAlignment="1" applyProtection="1">
      <alignment horizontal="center"/>
    </xf>
    <xf numFmtId="0" fontId="36" fillId="2" borderId="0" xfId="2" applyFont="1" applyFill="1" applyBorder="1" applyAlignment="1" applyProtection="1">
      <alignment horizontal="center" vertical="center" wrapText="1"/>
    </xf>
    <xf numFmtId="0" fontId="37" fillId="2" borderId="0" xfId="2" applyFont="1" applyFill="1" applyBorder="1" applyAlignment="1" applyProtection="1">
      <alignment horizontal="center" vertical="center" wrapText="1"/>
    </xf>
    <xf numFmtId="0" fontId="7" fillId="2" borderId="0" xfId="2" applyFont="1" applyFill="1" applyBorder="1" applyAlignment="1" applyProtection="1">
      <alignment horizontal="center" vertical="center" wrapText="1"/>
    </xf>
    <xf numFmtId="0" fontId="7" fillId="3" borderId="2" xfId="3" applyFont="1" applyFill="1" applyBorder="1" applyAlignment="1" applyProtection="1">
      <alignment horizontal="center" vertical="center"/>
    </xf>
    <xf numFmtId="0" fontId="7" fillId="3" borderId="3" xfId="3" applyFont="1" applyFill="1" applyBorder="1" applyAlignment="1" applyProtection="1">
      <alignment horizontal="center" vertical="center"/>
    </xf>
    <xf numFmtId="0" fontId="39" fillId="3" borderId="15" xfId="2" applyFont="1" applyFill="1" applyBorder="1" applyAlignment="1" applyProtection="1">
      <alignment horizontal="center" vertical="center" wrapText="1"/>
    </xf>
    <xf numFmtId="0" fontId="2" fillId="0" borderId="0" xfId="3" applyFont="1" applyBorder="1" applyAlignment="1" applyProtection="1">
      <alignment horizontal="center"/>
    </xf>
    <xf numFmtId="0" fontId="15" fillId="2" borderId="0" xfId="3" applyFont="1" applyFill="1" applyBorder="1" applyAlignment="1" applyProtection="1">
      <alignment horizontal="center"/>
    </xf>
    <xf numFmtId="0" fontId="2" fillId="2" borderId="0" xfId="3" applyFont="1" applyFill="1" applyBorder="1" applyAlignment="1" applyProtection="1">
      <alignment horizontal="center" vertical="center" wrapText="1"/>
    </xf>
    <xf numFmtId="0" fontId="7" fillId="2" borderId="0" xfId="3" applyFont="1" applyFill="1" applyBorder="1" applyAlignment="1" applyProtection="1">
      <alignment horizontal="center"/>
    </xf>
    <xf numFmtId="0" fontId="7" fillId="3" borderId="2" xfId="2" applyFont="1" applyFill="1" applyBorder="1" applyAlignment="1" applyProtection="1">
      <alignment horizontal="center" vertical="center" wrapText="1"/>
    </xf>
    <xf numFmtId="0" fontId="7" fillId="3" borderId="3" xfId="2" applyFont="1" applyFill="1" applyBorder="1" applyAlignment="1" applyProtection="1">
      <alignment horizontal="center" vertical="center" wrapText="1"/>
    </xf>
    <xf numFmtId="0" fontId="7" fillId="2" borderId="23" xfId="3" applyFont="1" applyFill="1" applyBorder="1" applyAlignment="1" applyProtection="1">
      <alignment horizontal="center" vertical="center" wrapText="1"/>
    </xf>
    <xf numFmtId="0" fontId="7" fillId="2" borderId="1" xfId="3" applyFont="1" applyFill="1" applyBorder="1" applyAlignment="1" applyProtection="1">
      <alignment horizontal="center" vertical="center" wrapText="1"/>
    </xf>
    <xf numFmtId="0" fontId="7" fillId="3" borderId="24" xfId="3" applyFont="1" applyFill="1" applyBorder="1" applyAlignment="1" applyProtection="1">
      <alignment horizontal="center" vertical="center" wrapText="1"/>
    </xf>
    <xf numFmtId="0" fontId="7" fillId="3" borderId="24" xfId="3" applyFont="1" applyFill="1" applyBorder="1" applyAlignment="1" applyProtection="1">
      <alignment horizontal="center" vertical="center"/>
    </xf>
    <xf numFmtId="0" fontId="7" fillId="2" borderId="6" xfId="3" applyFont="1" applyFill="1" applyBorder="1" applyAlignment="1" applyProtection="1">
      <alignment horizontal="center" vertical="center" wrapText="1"/>
    </xf>
    <xf numFmtId="0" fontId="7" fillId="2" borderId="24" xfId="3" applyFont="1" applyFill="1" applyBorder="1" applyAlignment="1" applyProtection="1">
      <alignment horizontal="center" vertical="center" wrapText="1"/>
    </xf>
    <xf numFmtId="0" fontId="7" fillId="2" borderId="8" xfId="3" applyFont="1" applyFill="1" applyBorder="1" applyAlignment="1" applyProtection="1">
      <alignment horizontal="center" vertical="center" wrapText="1"/>
    </xf>
    <xf numFmtId="0" fontId="7" fillId="7" borderId="8" xfId="3" applyFont="1" applyFill="1" applyBorder="1" applyAlignment="1" applyProtection="1">
      <alignment horizontal="center" vertical="center" wrapText="1"/>
    </xf>
    <xf numFmtId="0" fontId="7" fillId="7" borderId="8" xfId="3" applyFont="1" applyFill="1" applyBorder="1" applyAlignment="1" applyProtection="1">
      <alignment horizontal="center" vertical="center"/>
    </xf>
    <xf numFmtId="0" fontId="7" fillId="3" borderId="34" xfId="2" applyFont="1" applyFill="1" applyBorder="1" applyAlignment="1" applyProtection="1">
      <alignment horizontal="center" vertical="center" wrapText="1"/>
    </xf>
    <xf numFmtId="0" fontId="7" fillId="3" borderId="35" xfId="2" applyFont="1" applyFill="1" applyBorder="1" applyAlignment="1" applyProtection="1">
      <alignment horizontal="center" vertical="center" wrapText="1"/>
    </xf>
    <xf numFmtId="0" fontId="7" fillId="3" borderId="36" xfId="2" applyFont="1" applyFill="1" applyBorder="1" applyAlignment="1" applyProtection="1">
      <alignment horizontal="center" vertical="center" wrapText="1"/>
    </xf>
    <xf numFmtId="0" fontId="28" fillId="2" borderId="26" xfId="2" applyFont="1" applyFill="1" applyBorder="1" applyAlignment="1" applyProtection="1">
      <alignment horizontal="center"/>
    </xf>
    <xf numFmtId="0" fontId="29" fillId="2" borderId="5" xfId="2" applyFont="1" applyFill="1" applyBorder="1" applyAlignment="1" applyProtection="1">
      <alignment horizontal="center"/>
    </xf>
    <xf numFmtId="0" fontId="27" fillId="2" borderId="25" xfId="2" applyFont="1" applyFill="1" applyBorder="1" applyAlignment="1" applyProtection="1">
      <alignment horizontal="center"/>
    </xf>
    <xf numFmtId="0" fontId="7" fillId="0" borderId="0" xfId="3" applyFont="1" applyBorder="1" applyAlignment="1" applyProtection="1">
      <alignment horizontal="left" vertical="center" wrapText="1"/>
    </xf>
    <xf numFmtId="0" fontId="7" fillId="2" borderId="0" xfId="3" applyFont="1" applyFill="1" applyBorder="1" applyAlignment="1" applyProtection="1">
      <alignment horizontal="left" vertical="center" wrapText="1"/>
    </xf>
    <xf numFmtId="0" fontId="2" fillId="2" borderId="0" xfId="2" applyFont="1" applyFill="1" applyBorder="1" applyAlignment="1" applyProtection="1">
      <alignment horizontal="center" vertical="center"/>
    </xf>
    <xf numFmtId="0" fontId="2" fillId="0" borderId="0" xfId="2" applyFont="1" applyBorder="1" applyAlignment="1" applyProtection="1">
      <alignment horizontal="center"/>
    </xf>
  </cellXfs>
  <cellStyles count="9">
    <cellStyle name="Excel Built-in Heading 2" xfId="4"/>
    <cellStyle name="Excel Built-in Heading 3" xfId="5"/>
    <cellStyle name="Moeda" xfId="1" builtinId="4"/>
    <cellStyle name="Moeda 2" xfId="7"/>
    <cellStyle name="Moeda_Plan1" xfId="8"/>
    <cellStyle name="Normal" xfId="0" builtinId="0"/>
    <cellStyle name="Normal 2" xfId="2"/>
    <cellStyle name="Normal 3" xfId="3"/>
    <cellStyle name="Porcentagem 2" xfId="6"/>
  </cellStyles>
  <dxfs count="4">
    <dxf>
      <font>
        <b/>
        <i val="0"/>
        <color rgb="FFFF0000"/>
      </font>
    </dxf>
    <dxf>
      <font>
        <b/>
        <i val="0"/>
        <color rgb="FFFF0000"/>
      </font>
    </dxf>
    <dxf>
      <font>
        <b/>
        <i val="0"/>
        <color rgb="FFFF0000"/>
      </font>
    </dxf>
    <dxf>
      <font>
        <b/>
        <i val="0"/>
        <color rgb="FFFF0000"/>
      </font>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361950</xdr:colOff>
      <xdr:row>18</xdr:row>
      <xdr:rowOff>0</xdr:rowOff>
    </xdr:to>
    <xdr:sp macro="" textlink="">
      <xdr:nvSpPr>
        <xdr:cNvPr id="2"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18</xdr:row>
      <xdr:rowOff>0</xdr:rowOff>
    </xdr:to>
    <xdr:sp macro="" textlink="">
      <xdr:nvSpPr>
        <xdr:cNvPr id="3"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18</xdr:row>
      <xdr:rowOff>0</xdr:rowOff>
    </xdr:to>
    <xdr:sp macro="" textlink="">
      <xdr:nvSpPr>
        <xdr:cNvPr id="4"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18</xdr:row>
      <xdr:rowOff>0</xdr:rowOff>
    </xdr:to>
    <xdr:sp macro="" textlink="">
      <xdr:nvSpPr>
        <xdr:cNvPr id="5"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18</xdr:row>
      <xdr:rowOff>0</xdr:rowOff>
    </xdr:to>
    <xdr:sp macro="" textlink="">
      <xdr:nvSpPr>
        <xdr:cNvPr id="6"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18</xdr:row>
      <xdr:rowOff>0</xdr:rowOff>
    </xdr:to>
    <xdr:sp macro="" textlink="">
      <xdr:nvSpPr>
        <xdr:cNvPr id="7"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18</xdr:row>
      <xdr:rowOff>0</xdr:rowOff>
    </xdr:to>
    <xdr:sp macro="" textlink="">
      <xdr:nvSpPr>
        <xdr:cNvPr id="8"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18</xdr:row>
      <xdr:rowOff>0</xdr:rowOff>
    </xdr:to>
    <xdr:sp macro="" textlink="">
      <xdr:nvSpPr>
        <xdr:cNvPr id="9"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18</xdr:row>
      <xdr:rowOff>0</xdr:rowOff>
    </xdr:to>
    <xdr:sp macro="" textlink="">
      <xdr:nvSpPr>
        <xdr:cNvPr id="10"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18</xdr:row>
      <xdr:rowOff>0</xdr:rowOff>
    </xdr:to>
    <xdr:sp macro="" textlink="">
      <xdr:nvSpPr>
        <xdr:cNvPr id="11"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18</xdr:row>
      <xdr:rowOff>0</xdr:rowOff>
    </xdr:to>
    <xdr:sp macro="" textlink="">
      <xdr:nvSpPr>
        <xdr:cNvPr id="12"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18</xdr:row>
      <xdr:rowOff>0</xdr:rowOff>
    </xdr:to>
    <xdr:sp macro="" textlink="">
      <xdr:nvSpPr>
        <xdr:cNvPr id="13"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OS%20-%20TRE/SECOFC/SCCAT/Planilhas%20de%20Terceiriza&#231;&#227;o/2021/2021_12677%20-%20Carregadores,%20Telefonista%20e%20Recepcionista/Planilha%20de%20Custos%20-%20Estimativa%20TRE%20%20-%20Carregadores,%20Telefonistas%20e%20Recepcionist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arreg, Recep e Enc "/>
      <sheetName val="Telefonista"/>
      <sheetName val="Encargos Sociais"/>
      <sheetName val="CITL"/>
      <sheetName val="Insumos"/>
      <sheetName val="Hora Extra"/>
      <sheetName val="FISCALIZAÇÃO"/>
    </sheetNames>
    <sheetDataSet>
      <sheetData sheetId="0"/>
      <sheetData sheetId="1">
        <row r="7">
          <cell r="U7">
            <v>0</v>
          </cell>
        </row>
      </sheetData>
      <sheetData sheetId="2"/>
      <sheetData sheetId="3"/>
      <sheetData sheetId="4">
        <row r="18">
          <cell r="B18">
            <v>0.30445795339412363</v>
          </cell>
        </row>
      </sheetData>
      <sheetData sheetId="5"/>
      <sheetData sheetId="6"/>
      <sheetData sheetId="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 Id="rId5" Type="http://schemas.openxmlformats.org/officeDocument/2006/relationships/comments" Target="../comments1.xml"/><Relationship Id="rId4" Type="http://schemas.openxmlformats.org/officeDocument/2006/relationships/vmlDrawing" Target="../drawings/vmlDrawing5.v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pageSetUpPr fitToPage="1"/>
  </sheetPr>
  <dimension ref="A1:AMH40"/>
  <sheetViews>
    <sheetView showGridLines="0" tabSelected="1" view="pageBreakPreview" zoomScale="89" zoomScaleNormal="100" zoomScaleSheetLayoutView="89" zoomScalePageLayoutView="90" workbookViewId="0">
      <selection sqref="A1:XFD1048576"/>
    </sheetView>
  </sheetViews>
  <sheetFormatPr defaultRowHeight="12.75" x14ac:dyDescent="0.2"/>
  <cols>
    <col min="1" max="1" width="40.5703125" style="29" customWidth="1"/>
    <col min="2" max="4" width="15.7109375" style="29" customWidth="1"/>
    <col min="5" max="5" width="10.28515625" style="29" customWidth="1"/>
    <col min="6" max="6" width="7.7109375" style="29" customWidth="1"/>
    <col min="7" max="7" width="10.28515625" style="29" customWidth="1"/>
    <col min="8" max="8" width="7.7109375" style="29" customWidth="1"/>
    <col min="9" max="14" width="15.7109375" style="29" customWidth="1"/>
    <col min="15" max="1022" width="9.140625" style="29" customWidth="1"/>
    <col min="1023" max="16384" width="9.140625" style="30"/>
  </cols>
  <sheetData>
    <row r="1" spans="1:14" s="1" customFormat="1" ht="20.25" customHeight="1" x14ac:dyDescent="0.25">
      <c r="A1" s="255" t="s">
        <v>0</v>
      </c>
      <c r="B1" s="255"/>
      <c r="C1" s="255"/>
      <c r="D1" s="255"/>
      <c r="E1" s="255"/>
      <c r="F1" s="255"/>
      <c r="G1" s="255"/>
      <c r="H1" s="255"/>
      <c r="I1" s="255"/>
      <c r="J1" s="255"/>
      <c r="K1" s="255"/>
      <c r="L1" s="255"/>
      <c r="M1" s="255"/>
      <c r="N1" s="255"/>
    </row>
    <row r="2" spans="1:14" s="1" customFormat="1" ht="18.75" customHeight="1" x14ac:dyDescent="0.25">
      <c r="A2" s="256" t="s">
        <v>224</v>
      </c>
      <c r="B2" s="256"/>
      <c r="C2" s="256"/>
      <c r="D2" s="256"/>
      <c r="E2" s="256"/>
      <c r="F2" s="256"/>
      <c r="G2" s="256"/>
      <c r="H2" s="256"/>
      <c r="I2" s="256"/>
      <c r="J2" s="256"/>
      <c r="K2" s="256"/>
      <c r="L2" s="256"/>
      <c r="M2" s="256"/>
      <c r="N2" s="256"/>
    </row>
    <row r="3" spans="1:14" s="1" customFormat="1" ht="18.75" customHeight="1" x14ac:dyDescent="0.25">
      <c r="A3" s="257" t="s">
        <v>1</v>
      </c>
      <c r="B3" s="257"/>
      <c r="C3" s="257"/>
      <c r="D3" s="257"/>
      <c r="E3" s="257"/>
      <c r="F3" s="257"/>
      <c r="G3" s="257"/>
      <c r="H3" s="257"/>
      <c r="I3" s="257"/>
      <c r="J3" s="257"/>
      <c r="K3" s="257"/>
      <c r="L3" s="257"/>
      <c r="M3" s="257"/>
      <c r="N3" s="257"/>
    </row>
    <row r="4" spans="1:14" s="1" customFormat="1" ht="15" customHeight="1" x14ac:dyDescent="0.25">
      <c r="A4" s="2"/>
      <c r="B4" s="2"/>
      <c r="C4" s="2"/>
      <c r="D4" s="2"/>
      <c r="E4" s="2"/>
      <c r="F4" s="2"/>
      <c r="G4" s="2"/>
      <c r="H4" s="2"/>
      <c r="I4" s="2"/>
      <c r="J4" s="2"/>
      <c r="K4" s="2"/>
      <c r="L4" s="2"/>
      <c r="M4" s="3" t="s">
        <v>2</v>
      </c>
      <c r="N4" s="4" t="s">
        <v>3</v>
      </c>
    </row>
    <row r="5" spans="1:14" s="1" customFormat="1" ht="15" customHeight="1" x14ac:dyDescent="0.25">
      <c r="A5" s="2"/>
      <c r="B5" s="2"/>
      <c r="C5" s="2"/>
      <c r="D5" s="2"/>
      <c r="E5" s="2"/>
      <c r="F5" s="2"/>
      <c r="G5" s="2"/>
      <c r="H5" s="2"/>
      <c r="I5" s="2"/>
      <c r="J5" s="2"/>
      <c r="K5" s="2"/>
      <c r="L5" s="2"/>
      <c r="M5" s="3" t="s">
        <v>4</v>
      </c>
      <c r="N5" s="139"/>
    </row>
    <row r="6" spans="1:14" s="1" customFormat="1" ht="15" customHeight="1" x14ac:dyDescent="0.25">
      <c r="A6" s="5"/>
      <c r="B6" s="5"/>
      <c r="C6" s="5"/>
      <c r="D6" s="5"/>
      <c r="E6" s="5"/>
      <c r="F6" s="6"/>
      <c r="G6" s="6"/>
      <c r="H6" s="6"/>
      <c r="I6" s="6"/>
      <c r="J6" s="6"/>
      <c r="K6" s="6"/>
      <c r="L6" s="6"/>
      <c r="M6" s="3" t="s">
        <v>5</v>
      </c>
      <c r="N6" s="146">
        <v>0</v>
      </c>
    </row>
    <row r="7" spans="1:14" s="1" customFormat="1" ht="15" customHeight="1" thickBot="1" x14ac:dyDescent="0.3">
      <c r="A7" s="7"/>
      <c r="B7" s="5"/>
      <c r="C7" s="5"/>
      <c r="D7" s="5"/>
      <c r="E7" s="5"/>
      <c r="F7" s="5"/>
      <c r="G7" s="5"/>
      <c r="H7" s="5"/>
      <c r="I7" s="5"/>
      <c r="J7" s="5"/>
      <c r="K7" s="5"/>
      <c r="L7" s="5"/>
      <c r="M7" s="5"/>
      <c r="N7" s="5"/>
    </row>
    <row r="8" spans="1:14" s="1" customFormat="1" ht="15" customHeight="1" x14ac:dyDescent="0.25">
      <c r="A8" s="241" t="s">
        <v>195</v>
      </c>
      <c r="B8" s="241"/>
      <c r="C8" s="241"/>
      <c r="D8" s="241"/>
      <c r="E8" s="241"/>
      <c r="F8" s="241"/>
      <c r="G8" s="241"/>
      <c r="H8" s="241"/>
      <c r="I8" s="241"/>
      <c r="J8" s="241"/>
      <c r="K8" s="241"/>
      <c r="L8" s="241"/>
      <c r="M8" s="241"/>
      <c r="N8" s="241"/>
    </row>
    <row r="9" spans="1:14" s="1" customFormat="1" ht="15" customHeight="1" thickBot="1" x14ac:dyDescent="0.3">
      <c r="A9" s="242" t="s">
        <v>196</v>
      </c>
      <c r="B9" s="242"/>
      <c r="C9" s="242"/>
      <c r="D9" s="242"/>
      <c r="E9" s="242"/>
      <c r="F9" s="242"/>
      <c r="G9" s="242"/>
      <c r="H9" s="242"/>
      <c r="I9" s="242"/>
      <c r="J9" s="242"/>
      <c r="K9" s="242"/>
      <c r="L9" s="242"/>
      <c r="M9" s="242"/>
      <c r="N9" s="242"/>
    </row>
    <row r="10" spans="1:14" s="1" customFormat="1" ht="15" customHeight="1" x14ac:dyDescent="0.25">
      <c r="A10" s="8"/>
      <c r="B10" s="8"/>
      <c r="C10" s="8"/>
      <c r="D10" s="9"/>
      <c r="E10" s="9"/>
      <c r="F10" s="9"/>
      <c r="G10" s="9"/>
      <c r="H10" s="9"/>
      <c r="I10" s="9"/>
      <c r="J10" s="9"/>
      <c r="K10" s="9"/>
      <c r="L10" s="9"/>
      <c r="M10" s="9"/>
      <c r="N10" s="9"/>
    </row>
    <row r="11" spans="1:14" s="10" customFormat="1" ht="15" customHeight="1" x14ac:dyDescent="0.25">
      <c r="A11" s="243" t="s">
        <v>6</v>
      </c>
      <c r="B11" s="244" t="s">
        <v>7</v>
      </c>
      <c r="C11" s="244"/>
      <c r="D11" s="243" t="s">
        <v>8</v>
      </c>
      <c r="E11" s="245" t="s">
        <v>9</v>
      </c>
      <c r="F11" s="245"/>
      <c r="G11" s="245"/>
      <c r="H11" s="245"/>
      <c r="I11" s="245"/>
      <c r="J11" s="245"/>
      <c r="K11" s="243" t="s">
        <v>9</v>
      </c>
      <c r="L11" s="243" t="s">
        <v>10</v>
      </c>
      <c r="M11" s="243" t="s">
        <v>11</v>
      </c>
      <c r="N11" s="243" t="s">
        <v>12</v>
      </c>
    </row>
    <row r="12" spans="1:14" s="11" customFormat="1" ht="38.25" customHeight="1" x14ac:dyDescent="0.25">
      <c r="A12" s="243"/>
      <c r="B12" s="246" t="s">
        <v>13</v>
      </c>
      <c r="C12" s="246" t="s">
        <v>14</v>
      </c>
      <c r="D12" s="243"/>
      <c r="E12" s="246" t="s">
        <v>15</v>
      </c>
      <c r="F12" s="246"/>
      <c r="G12" s="246" t="s">
        <v>16</v>
      </c>
      <c r="H12" s="246"/>
      <c r="I12" s="247" t="s">
        <v>17</v>
      </c>
      <c r="J12" s="246" t="s">
        <v>18</v>
      </c>
      <c r="K12" s="243"/>
      <c r="L12" s="243"/>
      <c r="M12" s="243"/>
      <c r="N12" s="243"/>
    </row>
    <row r="13" spans="1:14" s="13" customFormat="1" ht="25.5" customHeight="1" x14ac:dyDescent="0.25">
      <c r="A13" s="243"/>
      <c r="B13" s="246"/>
      <c r="C13" s="246"/>
      <c r="D13" s="243"/>
      <c r="E13" s="228" t="s">
        <v>19</v>
      </c>
      <c r="F13" s="228" t="s">
        <v>20</v>
      </c>
      <c r="G13" s="12" t="s">
        <v>21</v>
      </c>
      <c r="H13" s="12" t="s">
        <v>22</v>
      </c>
      <c r="I13" s="247"/>
      <c r="J13" s="246"/>
      <c r="K13" s="243"/>
      <c r="L13" s="243"/>
      <c r="M13" s="243"/>
      <c r="N13" s="243"/>
    </row>
    <row r="14" spans="1:14" s="13" customFormat="1" ht="15" customHeight="1" x14ac:dyDescent="0.25">
      <c r="A14" s="243"/>
      <c r="B14" s="246"/>
      <c r="C14" s="14">
        <f>'Encargos Sociais'!F68/100</f>
        <v>0.72780319999999987</v>
      </c>
      <c r="D14" s="243"/>
      <c r="E14" s="140">
        <v>9.58</v>
      </c>
      <c r="F14" s="141">
        <v>0.2</v>
      </c>
      <c r="G14" s="140">
        <v>4.5</v>
      </c>
      <c r="H14" s="142">
        <v>2</v>
      </c>
      <c r="I14" s="143">
        <f>16.5</f>
        <v>16.5</v>
      </c>
      <c r="J14" s="246"/>
      <c r="K14" s="243"/>
      <c r="L14" s="243"/>
      <c r="M14" s="15">
        <f>[1]CITL!B18</f>
        <v>0.30445795339412363</v>
      </c>
      <c r="N14" s="243"/>
    </row>
    <row r="15" spans="1:14" s="13" customFormat="1" ht="24.95" customHeight="1" thickBot="1" x14ac:dyDescent="0.3">
      <c r="A15" s="138" t="s">
        <v>23</v>
      </c>
      <c r="B15" s="16"/>
      <c r="C15" s="16"/>
      <c r="D15" s="16"/>
      <c r="E15" s="17"/>
      <c r="F15" s="18"/>
      <c r="G15" s="18"/>
      <c r="H15" s="19"/>
      <c r="I15" s="20"/>
      <c r="J15" s="16"/>
      <c r="K15" s="21"/>
      <c r="L15" s="21"/>
      <c r="M15" s="16"/>
      <c r="N15" s="21"/>
    </row>
    <row r="16" spans="1:14" s="13" customFormat="1" ht="24.95" customHeight="1" thickTop="1" x14ac:dyDescent="0.25">
      <c r="A16" s="22" t="s">
        <v>24</v>
      </c>
      <c r="B16" s="144">
        <f>1100</f>
        <v>1100</v>
      </c>
      <c r="C16" s="23">
        <f>ROUND((IF(B16&lt;&gt;0,(B16)*$C$14,0)),2)</f>
        <v>800.58</v>
      </c>
      <c r="D16" s="23">
        <f>SUM(B16:C16)</f>
        <v>1900.58</v>
      </c>
      <c r="E16" s="251">
        <f>ROUND((IF((B16&gt;0),($E$14*21)-(($E$14*21)*$F$14),0)),2)</f>
        <v>160.94</v>
      </c>
      <c r="F16" s="251"/>
      <c r="G16" s="252">
        <f>ROUND((IF($B$16&gt;0,MAX(($G$14*(21*$H$14))-(6%*$B$16),0),0)),2)</f>
        <v>123</v>
      </c>
      <c r="H16" s="252"/>
      <c r="I16" s="24">
        <f>IF(B16&lt;&gt;0,$I$14,0)</f>
        <v>16.5</v>
      </c>
      <c r="J16" s="24">
        <f>Insumos!E18</f>
        <v>138.10999999999999</v>
      </c>
      <c r="K16" s="227">
        <f>SUM(E16:J16)</f>
        <v>438.54999999999995</v>
      </c>
      <c r="L16" s="227">
        <f>D16+K16</f>
        <v>2339.13</v>
      </c>
      <c r="M16" s="25">
        <f>ROUND((L16*$M$14),2)</f>
        <v>712.17</v>
      </c>
      <c r="N16" s="26">
        <f>ROUND((L16+M16),2)</f>
        <v>3051.3</v>
      </c>
    </row>
    <row r="17" spans="1:1022" s="27" customFormat="1" ht="24.95" customHeight="1" thickBot="1" x14ac:dyDescent="0.3">
      <c r="A17" s="137" t="s">
        <v>25</v>
      </c>
      <c r="B17" s="137"/>
      <c r="C17" s="137"/>
      <c r="D17" s="137"/>
      <c r="E17" s="137"/>
      <c r="F17" s="137"/>
      <c r="G17" s="137"/>
      <c r="H17" s="137"/>
      <c r="I17" s="137"/>
      <c r="J17" s="137"/>
      <c r="K17" s="137"/>
      <c r="L17" s="137"/>
      <c r="M17" s="137"/>
      <c r="N17" s="137"/>
    </row>
    <row r="18" spans="1:1022" ht="24.95" customHeight="1" thickTop="1" x14ac:dyDescent="0.2">
      <c r="A18" s="22" t="s">
        <v>24</v>
      </c>
      <c r="B18" s="28">
        <f>B16</f>
        <v>1100</v>
      </c>
      <c r="C18" s="23">
        <f>ROUND((IF(B18&lt;&gt;0,(B18)*$C$14,0)),2)</f>
        <v>800.58</v>
      </c>
      <c r="D18" s="23">
        <f>SUM(B18:C18)</f>
        <v>1900.58</v>
      </c>
      <c r="E18" s="251">
        <f>ROUND((IF((B16&gt;0),($E$14*21)-(($E$14*21)*$F$14),0)),2)</f>
        <v>160.94</v>
      </c>
      <c r="F18" s="251"/>
      <c r="G18" s="253">
        <f>ROUND((IF($B$18&gt;0,MAX(($G$14*(21*$H$14))-(6%*$B$18),0),0)),2)</f>
        <v>123</v>
      </c>
      <c r="H18" s="253"/>
      <c r="I18" s="24">
        <f>IF(B18&lt;&gt;0,$I$14,0)</f>
        <v>16.5</v>
      </c>
      <c r="J18" s="24">
        <f>Insumos!E27</f>
        <v>264.47000000000003</v>
      </c>
      <c r="K18" s="227">
        <f>SUM(E18:J18)</f>
        <v>564.91000000000008</v>
      </c>
      <c r="L18" s="227">
        <f>D18+K18</f>
        <v>2465.4899999999998</v>
      </c>
      <c r="M18" s="25">
        <f>ROUND((L18*$M$14),2)</f>
        <v>750.64</v>
      </c>
      <c r="N18" s="26">
        <f>ROUND((L18+M18),2)</f>
        <v>3216.13</v>
      </c>
    </row>
    <row r="19" spans="1:1022" s="27" customFormat="1" ht="24.95" customHeight="1" thickBot="1" x14ac:dyDescent="0.3">
      <c r="A19" s="137" t="s">
        <v>26</v>
      </c>
      <c r="B19" s="137"/>
      <c r="C19" s="137"/>
      <c r="D19" s="137"/>
      <c r="E19" s="137"/>
      <c r="F19" s="137"/>
      <c r="G19" s="137"/>
      <c r="H19" s="137"/>
      <c r="I19" s="137"/>
      <c r="J19" s="137"/>
      <c r="K19" s="137"/>
      <c r="L19" s="137"/>
      <c r="M19" s="137"/>
      <c r="N19" s="137"/>
    </row>
    <row r="20" spans="1:1022" ht="24.95" customHeight="1" thickTop="1" x14ac:dyDescent="0.2">
      <c r="A20" s="22" t="s">
        <v>24</v>
      </c>
      <c r="B20" s="28">
        <f>B16</f>
        <v>1100</v>
      </c>
      <c r="C20" s="23">
        <f>ROUND((IF(B20&lt;&gt;0,(B20)*$C$14,0)),2)</f>
        <v>800.58</v>
      </c>
      <c r="D20" s="23">
        <f>SUM(B20:C20)</f>
        <v>1900.58</v>
      </c>
      <c r="E20" s="251">
        <f>ROUND((IF((B16&gt;0),($E$14*21)-(($E$14*21)*$F$14),0)),2)</f>
        <v>160.94</v>
      </c>
      <c r="F20" s="251"/>
      <c r="G20" s="253">
        <f>ROUND((IF($B$20&gt;0,MAX(($G$14*(21*$H$14))-(6%*$B$20),0),0)),2)</f>
        <v>123</v>
      </c>
      <c r="H20" s="253"/>
      <c r="I20" s="24">
        <f>IF(B20&lt;&gt;0,$I$14,0)</f>
        <v>16.5</v>
      </c>
      <c r="J20" s="31"/>
      <c r="K20" s="227">
        <f>SUM(E20:J20)</f>
        <v>300.44</v>
      </c>
      <c r="L20" s="227">
        <f>D20+K20</f>
        <v>2201.02</v>
      </c>
      <c r="M20" s="25">
        <f>ROUND((L20*$M$14),2)</f>
        <v>670.12</v>
      </c>
      <c r="N20" s="26">
        <f>ROUND((L20+M20),2)</f>
        <v>2871.14</v>
      </c>
    </row>
    <row r="21" spans="1:1022" ht="30" customHeight="1" x14ac:dyDescent="0.2">
      <c r="A21" s="32"/>
      <c r="B21" s="33"/>
      <c r="C21" s="34"/>
      <c r="D21" s="34"/>
      <c r="E21" s="35"/>
      <c r="F21" s="35"/>
      <c r="G21" s="35"/>
      <c r="H21" s="35"/>
      <c r="I21" s="35"/>
      <c r="J21" s="35"/>
      <c r="K21" s="35"/>
      <c r="L21" s="35"/>
      <c r="M21" s="36"/>
      <c r="N21" s="36"/>
    </row>
    <row r="22" spans="1:1022" s="42" customFormat="1" ht="15" customHeight="1" x14ac:dyDescent="0.2">
      <c r="A22" s="37"/>
      <c r="B22" s="38"/>
      <c r="C22" s="39"/>
      <c r="D22" s="39"/>
      <c r="E22" s="40"/>
      <c r="F22" s="40"/>
      <c r="G22" s="40"/>
      <c r="H22" s="40"/>
      <c r="I22" s="40"/>
      <c r="J22" s="41" t="s">
        <v>27</v>
      </c>
      <c r="K22" s="263" t="s">
        <v>28</v>
      </c>
      <c r="L22" s="263"/>
      <c r="M22" s="263"/>
      <c r="N22" s="263"/>
    </row>
    <row r="23" spans="1:1022" s="42" customFormat="1" ht="15" customHeight="1" x14ac:dyDescent="0.2">
      <c r="A23" s="37"/>
      <c r="B23" s="38"/>
      <c r="C23" s="39"/>
      <c r="D23" s="39"/>
      <c r="E23" s="40"/>
      <c r="F23" s="40"/>
      <c r="G23" s="40"/>
      <c r="H23" s="40"/>
      <c r="I23" s="40"/>
      <c r="J23" s="41" t="s">
        <v>29</v>
      </c>
      <c r="K23" s="263" t="s">
        <v>30</v>
      </c>
      <c r="L23" s="263"/>
      <c r="M23" s="263"/>
      <c r="N23" s="263"/>
    </row>
    <row r="24" spans="1:1022" ht="30" customHeight="1" thickBot="1" x14ac:dyDescent="0.25">
      <c r="A24" s="43" t="s">
        <v>188</v>
      </c>
      <c r="B24" s="43"/>
      <c r="C24" s="43"/>
      <c r="D24" s="43"/>
      <c r="E24" s="43"/>
      <c r="F24" s="43"/>
      <c r="G24" s="43"/>
      <c r="H24" s="43"/>
      <c r="I24" s="43"/>
      <c r="J24" s="43"/>
      <c r="K24" s="43"/>
      <c r="L24" s="43"/>
      <c r="M24" s="43"/>
      <c r="N24" s="43"/>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0"/>
      <c r="BJ24" s="30"/>
      <c r="BK24" s="30"/>
      <c r="BL24" s="30"/>
      <c r="BM24" s="30"/>
      <c r="BN24" s="30"/>
      <c r="BO24" s="30"/>
      <c r="BP24" s="30"/>
      <c r="BQ24" s="30"/>
      <c r="BR24" s="30"/>
      <c r="BS24" s="30"/>
      <c r="BT24" s="30"/>
      <c r="BU24" s="30"/>
      <c r="BV24" s="30"/>
      <c r="BW24" s="30"/>
      <c r="BX24" s="30"/>
      <c r="BY24" s="30"/>
      <c r="BZ24" s="30"/>
      <c r="CA24" s="30"/>
      <c r="CB24" s="30"/>
      <c r="CC24" s="30"/>
      <c r="CD24" s="30"/>
      <c r="CE24" s="30"/>
      <c r="CF24" s="30"/>
      <c r="CG24" s="30"/>
      <c r="CH24" s="30"/>
      <c r="CI24" s="30"/>
      <c r="CJ24" s="30"/>
      <c r="CK24" s="30"/>
      <c r="CL24" s="30"/>
      <c r="CM24" s="30"/>
      <c r="CN24" s="30"/>
      <c r="CO24" s="30"/>
      <c r="CP24" s="30"/>
      <c r="CQ24" s="30"/>
      <c r="CR24" s="30"/>
      <c r="CS24" s="30"/>
      <c r="CT24" s="30"/>
      <c r="CU24" s="30"/>
      <c r="CV24" s="30"/>
      <c r="CW24" s="30"/>
      <c r="CX24" s="30"/>
      <c r="CY24" s="30"/>
      <c r="CZ24" s="30"/>
      <c r="DA24" s="30"/>
      <c r="DB24" s="30"/>
      <c r="DC24" s="30"/>
      <c r="DD24" s="30"/>
      <c r="DE24" s="30"/>
      <c r="DF24" s="30"/>
      <c r="DG24" s="30"/>
      <c r="DH24" s="30"/>
      <c r="DI24" s="30"/>
      <c r="DJ24" s="30"/>
      <c r="DK24" s="30"/>
      <c r="DL24" s="30"/>
      <c r="DM24" s="30"/>
      <c r="DN24" s="30"/>
      <c r="DO24" s="30"/>
      <c r="DP24" s="30"/>
      <c r="DQ24" s="30"/>
      <c r="DR24" s="30"/>
      <c r="DS24" s="30"/>
      <c r="DT24" s="30"/>
      <c r="DU24" s="30"/>
      <c r="DV24" s="30"/>
      <c r="DW24" s="30"/>
      <c r="DX24" s="30"/>
      <c r="DY24" s="30"/>
      <c r="DZ24" s="30"/>
      <c r="EA24" s="30"/>
      <c r="EB24" s="30"/>
      <c r="EC24" s="30"/>
      <c r="ED24" s="30"/>
      <c r="EE24" s="30"/>
      <c r="EF24" s="30"/>
      <c r="EG24" s="30"/>
      <c r="EH24" s="30"/>
      <c r="EI24" s="30"/>
      <c r="EJ24" s="30"/>
      <c r="EK24" s="30"/>
      <c r="EL24" s="30"/>
      <c r="EM24" s="30"/>
      <c r="EN24" s="30"/>
      <c r="EO24" s="30"/>
      <c r="EP24" s="30"/>
      <c r="EQ24" s="30"/>
      <c r="ER24" s="30"/>
      <c r="ES24" s="30"/>
      <c r="ET24" s="30"/>
      <c r="EU24" s="30"/>
      <c r="EV24" s="30"/>
      <c r="EW24" s="30"/>
      <c r="EX24" s="30"/>
      <c r="EY24" s="30"/>
      <c r="EZ24" s="30"/>
      <c r="FA24" s="30"/>
      <c r="FB24" s="30"/>
      <c r="FC24" s="30"/>
      <c r="FD24" s="30"/>
      <c r="FE24" s="30"/>
      <c r="FF24" s="30"/>
      <c r="FG24" s="30"/>
      <c r="FH24" s="30"/>
      <c r="FI24" s="30"/>
      <c r="FJ24" s="30"/>
      <c r="FK24" s="30"/>
      <c r="FL24" s="30"/>
      <c r="FM24" s="30"/>
      <c r="FN24" s="30"/>
      <c r="FO24" s="30"/>
      <c r="FP24" s="30"/>
      <c r="FQ24" s="30"/>
      <c r="FR24" s="30"/>
      <c r="FS24" s="30"/>
      <c r="FT24" s="30"/>
      <c r="FU24" s="30"/>
      <c r="FV24" s="30"/>
      <c r="FW24" s="30"/>
      <c r="FX24" s="30"/>
      <c r="FY24" s="30"/>
      <c r="FZ24" s="30"/>
      <c r="GA24" s="30"/>
      <c r="GB24" s="30"/>
      <c r="GC24" s="30"/>
      <c r="GD24" s="30"/>
      <c r="GE24" s="30"/>
      <c r="GF24" s="30"/>
      <c r="GG24" s="30"/>
      <c r="GH24" s="30"/>
      <c r="GI24" s="30"/>
      <c r="GJ24" s="30"/>
      <c r="GK24" s="30"/>
      <c r="GL24" s="30"/>
      <c r="GM24" s="30"/>
      <c r="GN24" s="30"/>
      <c r="GO24" s="30"/>
      <c r="GP24" s="30"/>
      <c r="GQ24" s="30"/>
      <c r="GR24" s="30"/>
      <c r="GS24" s="30"/>
      <c r="GT24" s="30"/>
      <c r="GU24" s="30"/>
      <c r="GV24" s="30"/>
      <c r="GW24" s="30"/>
      <c r="GX24" s="30"/>
      <c r="GY24" s="30"/>
      <c r="GZ24" s="30"/>
      <c r="HA24" s="30"/>
      <c r="HB24" s="30"/>
      <c r="HC24" s="30"/>
      <c r="HD24" s="30"/>
      <c r="HE24" s="30"/>
      <c r="HF24" s="30"/>
      <c r="HG24" s="30"/>
      <c r="HH24" s="30"/>
      <c r="HI24" s="30"/>
      <c r="HJ24" s="30"/>
      <c r="HK24" s="30"/>
      <c r="HL24" s="30"/>
      <c r="HM24" s="30"/>
      <c r="HN24" s="30"/>
      <c r="HO24" s="30"/>
      <c r="HP24" s="30"/>
      <c r="HQ24" s="30"/>
      <c r="HR24" s="30"/>
      <c r="HS24" s="30"/>
      <c r="HT24" s="30"/>
      <c r="HU24" s="30"/>
      <c r="HV24" s="30"/>
      <c r="HW24" s="30"/>
      <c r="HX24" s="30"/>
      <c r="HY24" s="30"/>
      <c r="HZ24" s="30"/>
      <c r="IA24" s="30"/>
      <c r="IB24" s="30"/>
      <c r="IC24" s="30"/>
      <c r="ID24" s="30"/>
      <c r="IE24" s="30"/>
      <c r="IF24" s="30"/>
      <c r="IG24" s="30"/>
      <c r="IH24" s="30"/>
      <c r="II24" s="30"/>
      <c r="IJ24" s="30"/>
      <c r="IK24" s="30"/>
      <c r="IL24" s="30"/>
      <c r="IM24" s="30"/>
      <c r="IN24" s="30"/>
      <c r="IO24" s="30"/>
      <c r="IP24" s="30"/>
      <c r="IQ24" s="30"/>
      <c r="IR24" s="30"/>
      <c r="IS24" s="30"/>
      <c r="IT24" s="30"/>
      <c r="IU24" s="30"/>
      <c r="IV24" s="30"/>
      <c r="IW24" s="30"/>
      <c r="IX24" s="30"/>
      <c r="IY24" s="30"/>
      <c r="IZ24" s="30"/>
      <c r="JA24" s="30"/>
      <c r="JB24" s="30"/>
      <c r="JC24" s="30"/>
      <c r="JD24" s="30"/>
      <c r="JE24" s="30"/>
      <c r="JF24" s="30"/>
      <c r="JG24" s="30"/>
      <c r="JH24" s="30"/>
      <c r="JI24" s="30"/>
      <c r="JJ24" s="30"/>
      <c r="JK24" s="30"/>
      <c r="JL24" s="30"/>
      <c r="JM24" s="30"/>
      <c r="JN24" s="30"/>
      <c r="JO24" s="30"/>
      <c r="JP24" s="30"/>
      <c r="JQ24" s="30"/>
      <c r="JR24" s="30"/>
      <c r="JS24" s="30"/>
      <c r="JT24" s="30"/>
      <c r="JU24" s="30"/>
      <c r="JV24" s="30"/>
      <c r="JW24" s="30"/>
      <c r="JX24" s="30"/>
      <c r="JY24" s="30"/>
      <c r="JZ24" s="30"/>
      <c r="KA24" s="30"/>
      <c r="KB24" s="30"/>
      <c r="KC24" s="30"/>
      <c r="KD24" s="30"/>
      <c r="KE24" s="30"/>
      <c r="KF24" s="30"/>
      <c r="KG24" s="30"/>
      <c r="KH24" s="30"/>
      <c r="KI24" s="30"/>
      <c r="KJ24" s="30"/>
      <c r="KK24" s="30"/>
      <c r="KL24" s="30"/>
      <c r="KM24" s="30"/>
      <c r="KN24" s="30"/>
      <c r="KO24" s="30"/>
      <c r="KP24" s="30"/>
      <c r="KQ24" s="30"/>
      <c r="KR24" s="30"/>
      <c r="KS24" s="30"/>
      <c r="KT24" s="30"/>
      <c r="KU24" s="30"/>
      <c r="KV24" s="30"/>
      <c r="KW24" s="30"/>
      <c r="KX24" s="30"/>
      <c r="KY24" s="30"/>
      <c r="KZ24" s="30"/>
      <c r="LA24" s="30"/>
      <c r="LB24" s="30"/>
      <c r="LC24" s="30"/>
      <c r="LD24" s="30"/>
      <c r="LE24" s="30"/>
      <c r="LF24" s="30"/>
      <c r="LG24" s="30"/>
      <c r="LH24" s="30"/>
      <c r="LI24" s="30"/>
      <c r="LJ24" s="30"/>
      <c r="LK24" s="30"/>
      <c r="LL24" s="30"/>
      <c r="LM24" s="30"/>
      <c r="LN24" s="30"/>
      <c r="LO24" s="30"/>
      <c r="LP24" s="30"/>
      <c r="LQ24" s="30"/>
      <c r="LR24" s="30"/>
      <c r="LS24" s="30"/>
      <c r="LT24" s="30"/>
      <c r="LU24" s="30"/>
      <c r="LV24" s="30"/>
      <c r="LW24" s="30"/>
      <c r="LX24" s="30"/>
      <c r="LY24" s="30"/>
      <c r="LZ24" s="30"/>
      <c r="MA24" s="30"/>
      <c r="MB24" s="30"/>
      <c r="MC24" s="30"/>
      <c r="MD24" s="30"/>
      <c r="ME24" s="30"/>
      <c r="MF24" s="30"/>
      <c r="MG24" s="30"/>
      <c r="MH24" s="30"/>
      <c r="MI24" s="30"/>
      <c r="MJ24" s="30"/>
      <c r="MK24" s="30"/>
      <c r="ML24" s="30"/>
      <c r="MM24" s="30"/>
      <c r="MN24" s="30"/>
      <c r="MO24" s="30"/>
      <c r="MP24" s="30"/>
      <c r="MQ24" s="30"/>
      <c r="MR24" s="30"/>
      <c r="MS24" s="30"/>
      <c r="MT24" s="30"/>
      <c r="MU24" s="30"/>
      <c r="MV24" s="30"/>
      <c r="MW24" s="30"/>
      <c r="MX24" s="30"/>
      <c r="MY24" s="30"/>
      <c r="MZ24" s="30"/>
      <c r="NA24" s="30"/>
      <c r="NB24" s="30"/>
      <c r="NC24" s="30"/>
      <c r="ND24" s="30"/>
      <c r="NE24" s="30"/>
      <c r="NF24" s="30"/>
      <c r="NG24" s="30"/>
      <c r="NH24" s="30"/>
      <c r="NI24" s="30"/>
      <c r="NJ24" s="30"/>
      <c r="NK24" s="30"/>
      <c r="NL24" s="30"/>
      <c r="NM24" s="30"/>
      <c r="NN24" s="30"/>
      <c r="NO24" s="30"/>
      <c r="NP24" s="30"/>
      <c r="NQ24" s="30"/>
      <c r="NR24" s="30"/>
      <c r="NS24" s="30"/>
      <c r="NT24" s="30"/>
      <c r="NU24" s="30"/>
      <c r="NV24" s="30"/>
      <c r="NW24" s="30"/>
      <c r="NX24" s="30"/>
      <c r="NY24" s="30"/>
      <c r="NZ24" s="30"/>
      <c r="OA24" s="30"/>
      <c r="OB24" s="30"/>
      <c r="OC24" s="30"/>
      <c r="OD24" s="30"/>
      <c r="OE24" s="30"/>
      <c r="OF24" s="30"/>
      <c r="OG24" s="30"/>
      <c r="OH24" s="30"/>
      <c r="OI24" s="30"/>
      <c r="OJ24" s="30"/>
      <c r="OK24" s="30"/>
      <c r="OL24" s="30"/>
      <c r="OM24" s="30"/>
      <c r="ON24" s="30"/>
      <c r="OO24" s="30"/>
      <c r="OP24" s="30"/>
      <c r="OQ24" s="30"/>
      <c r="OR24" s="30"/>
      <c r="OS24" s="30"/>
      <c r="OT24" s="30"/>
      <c r="OU24" s="30"/>
      <c r="OV24" s="30"/>
      <c r="OW24" s="30"/>
      <c r="OX24" s="30"/>
      <c r="OY24" s="30"/>
      <c r="OZ24" s="30"/>
      <c r="PA24" s="30"/>
      <c r="PB24" s="30"/>
      <c r="PC24" s="30"/>
      <c r="PD24" s="30"/>
      <c r="PE24" s="30"/>
      <c r="PF24" s="30"/>
      <c r="PG24" s="30"/>
      <c r="PH24" s="30"/>
      <c r="PI24" s="30"/>
      <c r="PJ24" s="30"/>
      <c r="PK24" s="30"/>
      <c r="PL24" s="30"/>
      <c r="PM24" s="30"/>
      <c r="PN24" s="30"/>
      <c r="PO24" s="30"/>
      <c r="PP24" s="30"/>
      <c r="PQ24" s="30"/>
      <c r="PR24" s="30"/>
      <c r="PS24" s="30"/>
      <c r="PT24" s="30"/>
      <c r="PU24" s="30"/>
      <c r="PV24" s="30"/>
      <c r="PW24" s="30"/>
      <c r="PX24" s="30"/>
      <c r="PY24" s="30"/>
      <c r="PZ24" s="30"/>
      <c r="QA24" s="30"/>
      <c r="QB24" s="30"/>
      <c r="QC24" s="30"/>
      <c r="QD24" s="30"/>
      <c r="QE24" s="30"/>
      <c r="QF24" s="30"/>
      <c r="QG24" s="30"/>
      <c r="QH24" s="30"/>
      <c r="QI24" s="30"/>
      <c r="QJ24" s="30"/>
      <c r="QK24" s="30"/>
      <c r="QL24" s="30"/>
      <c r="QM24" s="30"/>
      <c r="QN24" s="30"/>
      <c r="QO24" s="30"/>
      <c r="QP24" s="30"/>
      <c r="QQ24" s="30"/>
      <c r="QR24" s="30"/>
      <c r="QS24" s="30"/>
      <c r="QT24" s="30"/>
      <c r="QU24" s="30"/>
      <c r="QV24" s="30"/>
      <c r="QW24" s="30"/>
      <c r="QX24" s="30"/>
      <c r="QY24" s="30"/>
      <c r="QZ24" s="30"/>
      <c r="RA24" s="30"/>
      <c r="RB24" s="30"/>
      <c r="RC24" s="30"/>
      <c r="RD24" s="30"/>
      <c r="RE24" s="30"/>
      <c r="RF24" s="30"/>
      <c r="RG24" s="30"/>
      <c r="RH24" s="30"/>
      <c r="RI24" s="30"/>
      <c r="RJ24" s="30"/>
      <c r="RK24" s="30"/>
      <c r="RL24" s="30"/>
      <c r="RM24" s="30"/>
      <c r="RN24" s="30"/>
      <c r="RO24" s="30"/>
      <c r="RP24" s="30"/>
      <c r="RQ24" s="30"/>
      <c r="RR24" s="30"/>
      <c r="RS24" s="30"/>
      <c r="RT24" s="30"/>
      <c r="RU24" s="30"/>
      <c r="RV24" s="30"/>
      <c r="RW24" s="30"/>
      <c r="RX24" s="30"/>
      <c r="RY24" s="30"/>
      <c r="RZ24" s="30"/>
      <c r="SA24" s="30"/>
      <c r="SB24" s="30"/>
      <c r="SC24" s="30"/>
      <c r="SD24" s="30"/>
      <c r="SE24" s="30"/>
      <c r="SF24" s="30"/>
      <c r="SG24" s="30"/>
      <c r="SH24" s="30"/>
      <c r="SI24" s="30"/>
      <c r="SJ24" s="30"/>
      <c r="SK24" s="30"/>
      <c r="SL24" s="30"/>
      <c r="SM24" s="30"/>
      <c r="SN24" s="30"/>
      <c r="SO24" s="30"/>
      <c r="SP24" s="30"/>
      <c r="SQ24" s="30"/>
      <c r="SR24" s="30"/>
      <c r="SS24" s="30"/>
      <c r="ST24" s="30"/>
      <c r="SU24" s="30"/>
      <c r="SV24" s="30"/>
      <c r="SW24" s="30"/>
      <c r="SX24" s="30"/>
      <c r="SY24" s="30"/>
      <c r="SZ24" s="30"/>
      <c r="TA24" s="30"/>
      <c r="TB24" s="30"/>
      <c r="TC24" s="30"/>
      <c r="TD24" s="30"/>
      <c r="TE24" s="30"/>
      <c r="TF24" s="30"/>
      <c r="TG24" s="30"/>
      <c r="TH24" s="30"/>
      <c r="TI24" s="30"/>
      <c r="TJ24" s="30"/>
      <c r="TK24" s="30"/>
      <c r="TL24" s="30"/>
      <c r="TM24" s="30"/>
      <c r="TN24" s="30"/>
      <c r="TO24" s="30"/>
      <c r="TP24" s="30"/>
      <c r="TQ24" s="30"/>
      <c r="TR24" s="30"/>
      <c r="TS24" s="30"/>
      <c r="TT24" s="30"/>
      <c r="TU24" s="30"/>
      <c r="TV24" s="30"/>
      <c r="TW24" s="30"/>
      <c r="TX24" s="30"/>
      <c r="TY24" s="30"/>
      <c r="TZ24" s="30"/>
      <c r="UA24" s="30"/>
      <c r="UB24" s="30"/>
      <c r="UC24" s="30"/>
      <c r="UD24" s="30"/>
      <c r="UE24" s="30"/>
      <c r="UF24" s="30"/>
      <c r="UG24" s="30"/>
      <c r="UH24" s="30"/>
      <c r="UI24" s="30"/>
      <c r="UJ24" s="30"/>
      <c r="UK24" s="30"/>
      <c r="UL24" s="30"/>
      <c r="UM24" s="30"/>
      <c r="UN24" s="30"/>
      <c r="UO24" s="30"/>
      <c r="UP24" s="30"/>
      <c r="UQ24" s="30"/>
      <c r="UR24" s="30"/>
      <c r="US24" s="30"/>
      <c r="UT24" s="30"/>
      <c r="UU24" s="30"/>
      <c r="UV24" s="30"/>
      <c r="UW24" s="30"/>
      <c r="UX24" s="30"/>
      <c r="UY24" s="30"/>
      <c r="UZ24" s="30"/>
      <c r="VA24" s="30"/>
      <c r="VB24" s="30"/>
      <c r="VC24" s="30"/>
      <c r="VD24" s="30"/>
      <c r="VE24" s="30"/>
      <c r="VF24" s="30"/>
      <c r="VG24" s="30"/>
      <c r="VH24" s="30"/>
      <c r="VI24" s="30"/>
      <c r="VJ24" s="30"/>
      <c r="VK24" s="30"/>
      <c r="VL24" s="30"/>
      <c r="VM24" s="30"/>
      <c r="VN24" s="30"/>
      <c r="VO24" s="30"/>
      <c r="VP24" s="30"/>
      <c r="VQ24" s="30"/>
      <c r="VR24" s="30"/>
      <c r="VS24" s="30"/>
      <c r="VT24" s="30"/>
      <c r="VU24" s="30"/>
      <c r="VV24" s="30"/>
      <c r="VW24" s="30"/>
      <c r="VX24" s="30"/>
      <c r="VY24" s="30"/>
      <c r="VZ24" s="30"/>
      <c r="WA24" s="30"/>
      <c r="WB24" s="30"/>
      <c r="WC24" s="30"/>
      <c r="WD24" s="30"/>
      <c r="WE24" s="30"/>
      <c r="WF24" s="30"/>
      <c r="WG24" s="30"/>
      <c r="WH24" s="30"/>
      <c r="WI24" s="30"/>
      <c r="WJ24" s="30"/>
      <c r="WK24" s="30"/>
      <c r="WL24" s="30"/>
      <c r="WM24" s="30"/>
      <c r="WN24" s="30"/>
      <c r="WO24" s="30"/>
      <c r="WP24" s="30"/>
      <c r="WQ24" s="30"/>
      <c r="WR24" s="30"/>
      <c r="WS24" s="30"/>
      <c r="WT24" s="30"/>
      <c r="WU24" s="30"/>
      <c r="WV24" s="30"/>
      <c r="WW24" s="30"/>
      <c r="WX24" s="30"/>
      <c r="WY24" s="30"/>
      <c r="WZ24" s="30"/>
      <c r="XA24" s="30"/>
      <c r="XB24" s="30"/>
      <c r="XC24" s="30"/>
      <c r="XD24" s="30"/>
      <c r="XE24" s="30"/>
      <c r="XF24" s="30"/>
      <c r="XG24" s="30"/>
      <c r="XH24" s="30"/>
      <c r="XI24" s="30"/>
      <c r="XJ24" s="30"/>
      <c r="XK24" s="30"/>
      <c r="XL24" s="30"/>
      <c r="XM24" s="30"/>
      <c r="XN24" s="30"/>
      <c r="XO24" s="30"/>
      <c r="XP24" s="30"/>
      <c r="XQ24" s="30"/>
      <c r="XR24" s="30"/>
      <c r="XS24" s="30"/>
      <c r="XT24" s="30"/>
      <c r="XU24" s="30"/>
      <c r="XV24" s="30"/>
      <c r="XW24" s="30"/>
      <c r="XX24" s="30"/>
      <c r="XY24" s="30"/>
      <c r="XZ24" s="30"/>
      <c r="YA24" s="30"/>
      <c r="YB24" s="30"/>
      <c r="YC24" s="30"/>
      <c r="YD24" s="30"/>
      <c r="YE24" s="30"/>
      <c r="YF24" s="30"/>
      <c r="YG24" s="30"/>
      <c r="YH24" s="30"/>
      <c r="YI24" s="30"/>
      <c r="YJ24" s="30"/>
      <c r="YK24" s="30"/>
      <c r="YL24" s="30"/>
      <c r="YM24" s="30"/>
      <c r="YN24" s="30"/>
      <c r="YO24" s="30"/>
      <c r="YP24" s="30"/>
      <c r="YQ24" s="30"/>
      <c r="YR24" s="30"/>
      <c r="YS24" s="30"/>
      <c r="YT24" s="30"/>
      <c r="YU24" s="30"/>
      <c r="YV24" s="30"/>
      <c r="YW24" s="30"/>
      <c r="YX24" s="30"/>
      <c r="YY24" s="30"/>
      <c r="YZ24" s="30"/>
      <c r="ZA24" s="30"/>
      <c r="ZB24" s="30"/>
      <c r="ZC24" s="30"/>
      <c r="ZD24" s="30"/>
      <c r="ZE24" s="30"/>
      <c r="ZF24" s="30"/>
      <c r="ZG24" s="30"/>
      <c r="ZH24" s="30"/>
      <c r="ZI24" s="30"/>
      <c r="ZJ24" s="30"/>
      <c r="ZK24" s="30"/>
      <c r="ZL24" s="30"/>
      <c r="ZM24" s="30"/>
      <c r="ZN24" s="30"/>
      <c r="ZO24" s="30"/>
      <c r="ZP24" s="30"/>
      <c r="ZQ24" s="30"/>
      <c r="ZR24" s="30"/>
      <c r="ZS24" s="30"/>
      <c r="ZT24" s="30"/>
      <c r="ZU24" s="30"/>
      <c r="ZV24" s="30"/>
      <c r="ZW24" s="30"/>
      <c r="ZX24" s="30"/>
      <c r="ZY24" s="30"/>
      <c r="ZZ24" s="30"/>
      <c r="AAA24" s="30"/>
      <c r="AAB24" s="30"/>
      <c r="AAC24" s="30"/>
      <c r="AAD24" s="30"/>
      <c r="AAE24" s="30"/>
      <c r="AAF24" s="30"/>
      <c r="AAG24" s="30"/>
      <c r="AAH24" s="30"/>
      <c r="AAI24" s="30"/>
      <c r="AAJ24" s="30"/>
      <c r="AAK24" s="30"/>
      <c r="AAL24" s="30"/>
      <c r="AAM24" s="30"/>
      <c r="AAN24" s="30"/>
      <c r="AAO24" s="30"/>
      <c r="AAP24" s="30"/>
      <c r="AAQ24" s="30"/>
      <c r="AAR24" s="30"/>
      <c r="AAS24" s="30"/>
      <c r="AAT24" s="30"/>
      <c r="AAU24" s="30"/>
      <c r="AAV24" s="30"/>
      <c r="AAW24" s="30"/>
      <c r="AAX24" s="30"/>
      <c r="AAY24" s="30"/>
      <c r="AAZ24" s="30"/>
      <c r="ABA24" s="30"/>
      <c r="ABB24" s="30"/>
      <c r="ABC24" s="30"/>
      <c r="ABD24" s="30"/>
      <c r="ABE24" s="30"/>
      <c r="ABF24" s="30"/>
      <c r="ABG24" s="30"/>
      <c r="ABH24" s="30"/>
      <c r="ABI24" s="30"/>
      <c r="ABJ24" s="30"/>
      <c r="ABK24" s="30"/>
      <c r="ABL24" s="30"/>
      <c r="ABM24" s="30"/>
      <c r="ABN24" s="30"/>
      <c r="ABO24" s="30"/>
      <c r="ABP24" s="30"/>
      <c r="ABQ24" s="30"/>
      <c r="ABR24" s="30"/>
      <c r="ABS24" s="30"/>
      <c r="ABT24" s="30"/>
      <c r="ABU24" s="30"/>
      <c r="ABV24" s="30"/>
      <c r="ABW24" s="30"/>
      <c r="ABX24" s="30"/>
      <c r="ABY24" s="30"/>
      <c r="ABZ24" s="30"/>
      <c r="ACA24" s="30"/>
      <c r="ACB24" s="30"/>
      <c r="ACC24" s="30"/>
      <c r="ACD24" s="30"/>
      <c r="ACE24" s="30"/>
      <c r="ACF24" s="30"/>
      <c r="ACG24" s="30"/>
      <c r="ACH24" s="30"/>
      <c r="ACI24" s="30"/>
      <c r="ACJ24" s="30"/>
      <c r="ACK24" s="30"/>
      <c r="ACL24" s="30"/>
      <c r="ACM24" s="30"/>
      <c r="ACN24" s="30"/>
      <c r="ACO24" s="30"/>
      <c r="ACP24" s="30"/>
      <c r="ACQ24" s="30"/>
      <c r="ACR24" s="30"/>
      <c r="ACS24" s="30"/>
      <c r="ACT24" s="30"/>
      <c r="ACU24" s="30"/>
      <c r="ACV24" s="30"/>
      <c r="ACW24" s="30"/>
      <c r="ACX24" s="30"/>
      <c r="ACY24" s="30"/>
      <c r="ACZ24" s="30"/>
      <c r="ADA24" s="30"/>
      <c r="ADB24" s="30"/>
      <c r="ADC24" s="30"/>
      <c r="ADD24" s="30"/>
      <c r="ADE24" s="30"/>
      <c r="ADF24" s="30"/>
      <c r="ADG24" s="30"/>
      <c r="ADH24" s="30"/>
      <c r="ADI24" s="30"/>
      <c r="ADJ24" s="30"/>
      <c r="ADK24" s="30"/>
      <c r="ADL24" s="30"/>
      <c r="ADM24" s="30"/>
      <c r="ADN24" s="30"/>
      <c r="ADO24" s="30"/>
      <c r="ADP24" s="30"/>
      <c r="ADQ24" s="30"/>
      <c r="ADR24" s="30"/>
      <c r="ADS24" s="30"/>
      <c r="ADT24" s="30"/>
      <c r="ADU24" s="30"/>
      <c r="ADV24" s="30"/>
      <c r="ADW24" s="30"/>
      <c r="ADX24" s="30"/>
      <c r="ADY24" s="30"/>
      <c r="ADZ24" s="30"/>
      <c r="AEA24" s="30"/>
      <c r="AEB24" s="30"/>
      <c r="AEC24" s="30"/>
      <c r="AED24" s="30"/>
      <c r="AEE24" s="30"/>
      <c r="AEF24" s="30"/>
      <c r="AEG24" s="30"/>
      <c r="AEH24" s="30"/>
      <c r="AEI24" s="30"/>
      <c r="AEJ24" s="30"/>
      <c r="AEK24" s="30"/>
      <c r="AEL24" s="30"/>
      <c r="AEM24" s="30"/>
      <c r="AEN24" s="30"/>
      <c r="AEO24" s="30"/>
      <c r="AEP24" s="30"/>
      <c r="AEQ24" s="30"/>
      <c r="AER24" s="30"/>
      <c r="AES24" s="30"/>
      <c r="AET24" s="30"/>
      <c r="AEU24" s="30"/>
      <c r="AEV24" s="30"/>
      <c r="AEW24" s="30"/>
      <c r="AEX24" s="30"/>
      <c r="AEY24" s="30"/>
      <c r="AEZ24" s="30"/>
      <c r="AFA24" s="30"/>
      <c r="AFB24" s="30"/>
      <c r="AFC24" s="30"/>
      <c r="AFD24" s="30"/>
      <c r="AFE24" s="30"/>
      <c r="AFF24" s="30"/>
      <c r="AFG24" s="30"/>
      <c r="AFH24" s="30"/>
      <c r="AFI24" s="30"/>
      <c r="AFJ24" s="30"/>
      <c r="AFK24" s="30"/>
      <c r="AFL24" s="30"/>
      <c r="AFM24" s="30"/>
      <c r="AFN24" s="30"/>
      <c r="AFO24" s="30"/>
      <c r="AFP24" s="30"/>
      <c r="AFQ24" s="30"/>
      <c r="AFR24" s="30"/>
      <c r="AFS24" s="30"/>
      <c r="AFT24" s="30"/>
      <c r="AFU24" s="30"/>
      <c r="AFV24" s="30"/>
      <c r="AFW24" s="30"/>
      <c r="AFX24" s="30"/>
      <c r="AFY24" s="30"/>
      <c r="AFZ24" s="30"/>
      <c r="AGA24" s="30"/>
      <c r="AGB24" s="30"/>
      <c r="AGC24" s="30"/>
      <c r="AGD24" s="30"/>
      <c r="AGE24" s="30"/>
      <c r="AGF24" s="30"/>
      <c r="AGG24" s="30"/>
      <c r="AGH24" s="30"/>
      <c r="AGI24" s="30"/>
      <c r="AGJ24" s="30"/>
      <c r="AGK24" s="30"/>
      <c r="AGL24" s="30"/>
      <c r="AGM24" s="30"/>
      <c r="AGN24" s="30"/>
      <c r="AGO24" s="30"/>
      <c r="AGP24" s="30"/>
      <c r="AGQ24" s="30"/>
      <c r="AGR24" s="30"/>
      <c r="AGS24" s="30"/>
      <c r="AGT24" s="30"/>
      <c r="AGU24" s="30"/>
      <c r="AGV24" s="30"/>
      <c r="AGW24" s="30"/>
      <c r="AGX24" s="30"/>
      <c r="AGY24" s="30"/>
      <c r="AGZ24" s="30"/>
      <c r="AHA24" s="30"/>
      <c r="AHB24" s="30"/>
      <c r="AHC24" s="30"/>
      <c r="AHD24" s="30"/>
      <c r="AHE24" s="30"/>
      <c r="AHF24" s="30"/>
      <c r="AHG24" s="30"/>
      <c r="AHH24" s="30"/>
      <c r="AHI24" s="30"/>
      <c r="AHJ24" s="30"/>
      <c r="AHK24" s="30"/>
      <c r="AHL24" s="30"/>
      <c r="AHM24" s="30"/>
      <c r="AHN24" s="30"/>
      <c r="AHO24" s="30"/>
      <c r="AHP24" s="30"/>
      <c r="AHQ24" s="30"/>
      <c r="AHR24" s="30"/>
      <c r="AHS24" s="30"/>
      <c r="AHT24" s="30"/>
      <c r="AHU24" s="30"/>
      <c r="AHV24" s="30"/>
      <c r="AHW24" s="30"/>
      <c r="AHX24" s="30"/>
      <c r="AHY24" s="30"/>
      <c r="AHZ24" s="30"/>
      <c r="AIA24" s="30"/>
      <c r="AIB24" s="30"/>
      <c r="AIC24" s="30"/>
      <c r="AID24" s="30"/>
      <c r="AIE24" s="30"/>
      <c r="AIF24" s="30"/>
      <c r="AIG24" s="30"/>
      <c r="AIH24" s="30"/>
      <c r="AII24" s="30"/>
      <c r="AIJ24" s="30"/>
      <c r="AIK24" s="30"/>
      <c r="AIL24" s="30"/>
      <c r="AIM24" s="30"/>
      <c r="AIN24" s="30"/>
      <c r="AIO24" s="30"/>
      <c r="AIP24" s="30"/>
      <c r="AIQ24" s="30"/>
      <c r="AIR24" s="30"/>
      <c r="AIS24" s="30"/>
      <c r="AIT24" s="30"/>
      <c r="AIU24" s="30"/>
      <c r="AIV24" s="30"/>
      <c r="AIW24" s="30"/>
      <c r="AIX24" s="30"/>
      <c r="AIY24" s="30"/>
      <c r="AIZ24" s="30"/>
      <c r="AJA24" s="30"/>
      <c r="AJB24" s="30"/>
      <c r="AJC24" s="30"/>
      <c r="AJD24" s="30"/>
      <c r="AJE24" s="30"/>
      <c r="AJF24" s="30"/>
      <c r="AJG24" s="30"/>
      <c r="AJH24" s="30"/>
      <c r="AJI24" s="30"/>
      <c r="AJJ24" s="30"/>
      <c r="AJK24" s="30"/>
      <c r="AJL24" s="30"/>
      <c r="AJM24" s="30"/>
      <c r="AJN24" s="30"/>
      <c r="AJO24" s="30"/>
      <c r="AJP24" s="30"/>
      <c r="AJQ24" s="30"/>
      <c r="AJR24" s="30"/>
      <c r="AJS24" s="30"/>
      <c r="AJT24" s="30"/>
      <c r="AJU24" s="30"/>
      <c r="AJV24" s="30"/>
      <c r="AJW24" s="30"/>
      <c r="AJX24" s="30"/>
      <c r="AJY24" s="30"/>
      <c r="AJZ24" s="30"/>
      <c r="AKA24" s="30"/>
      <c r="AKB24" s="30"/>
      <c r="AKC24" s="30"/>
      <c r="AKD24" s="30"/>
      <c r="AKE24" s="30"/>
      <c r="AKF24" s="30"/>
      <c r="AKG24" s="30"/>
      <c r="AKH24" s="30"/>
      <c r="AKI24" s="30"/>
      <c r="AKJ24" s="30"/>
      <c r="AKK24" s="30"/>
      <c r="AKL24" s="30"/>
      <c r="AKM24" s="30"/>
      <c r="AKN24" s="30"/>
      <c r="AKO24" s="30"/>
      <c r="AKP24" s="30"/>
      <c r="AKQ24" s="30"/>
      <c r="AKR24" s="30"/>
      <c r="AKS24" s="30"/>
      <c r="AKT24" s="30"/>
      <c r="AKU24" s="30"/>
      <c r="AKV24" s="30"/>
      <c r="AKW24" s="30"/>
      <c r="AKX24" s="30"/>
      <c r="AKY24" s="30"/>
      <c r="AKZ24" s="30"/>
      <c r="ALA24" s="30"/>
      <c r="ALB24" s="30"/>
      <c r="ALC24" s="30"/>
      <c r="ALD24" s="30"/>
      <c r="ALE24" s="30"/>
      <c r="ALF24" s="30"/>
      <c r="ALG24" s="30"/>
      <c r="ALH24" s="30"/>
      <c r="ALI24" s="30"/>
      <c r="ALJ24" s="30"/>
      <c r="ALK24" s="30"/>
      <c r="ALL24" s="30"/>
      <c r="ALM24" s="30"/>
      <c r="ALN24" s="30"/>
      <c r="ALO24" s="30"/>
      <c r="ALP24" s="30"/>
      <c r="ALQ24" s="30"/>
      <c r="ALR24" s="30"/>
      <c r="ALS24" s="30"/>
      <c r="ALT24" s="30"/>
      <c r="ALU24" s="30"/>
      <c r="ALV24" s="30"/>
      <c r="ALW24" s="30"/>
      <c r="ALX24" s="30"/>
      <c r="ALY24" s="30"/>
      <c r="ALZ24" s="30"/>
      <c r="AMA24" s="30"/>
      <c r="AMB24" s="30"/>
      <c r="AMC24" s="30"/>
      <c r="AMD24" s="30"/>
      <c r="AME24" s="30"/>
      <c r="AMF24" s="30"/>
      <c r="AMG24" s="30"/>
      <c r="AMH24" s="30"/>
    </row>
    <row r="25" spans="1:1022" s="42" customFormat="1" ht="24.95" customHeight="1" thickTop="1" x14ac:dyDescent="0.2">
      <c r="A25" s="37"/>
      <c r="B25" s="38"/>
      <c r="C25" s="39"/>
      <c r="D25" s="39"/>
      <c r="E25" s="40"/>
      <c r="F25" s="40"/>
      <c r="G25" s="40"/>
      <c r="H25" s="40"/>
      <c r="I25" s="40"/>
      <c r="J25" s="41"/>
      <c r="K25" s="145"/>
      <c r="L25" s="145"/>
      <c r="M25" s="145"/>
      <c r="N25" s="145"/>
    </row>
    <row r="26" spans="1:1022" s="42" customFormat="1" ht="24.95" customHeight="1" x14ac:dyDescent="0.2">
      <c r="A26" s="37"/>
      <c r="B26" s="156" t="s">
        <v>189</v>
      </c>
      <c r="C26" s="157" t="s">
        <v>190</v>
      </c>
      <c r="D26" s="157" t="s">
        <v>191</v>
      </c>
      <c r="E26" s="259" t="s">
        <v>192</v>
      </c>
      <c r="F26" s="260"/>
      <c r="G26" s="261" t="s">
        <v>193</v>
      </c>
      <c r="H26" s="262"/>
      <c r="I26" s="40"/>
      <c r="J26" s="41"/>
      <c r="K26" s="145"/>
      <c r="L26" s="145"/>
      <c r="M26" s="145"/>
      <c r="N26" s="145"/>
    </row>
    <row r="27" spans="1:1022" s="42" customFormat="1" ht="24.95" customHeight="1" thickBot="1" x14ac:dyDescent="0.25">
      <c r="A27" s="147" t="s">
        <v>23</v>
      </c>
      <c r="B27" s="148"/>
      <c r="C27" s="148"/>
      <c r="D27" s="148"/>
      <c r="E27" s="149"/>
      <c r="F27" s="150"/>
      <c r="G27" s="148"/>
      <c r="H27" s="148"/>
      <c r="I27" s="40"/>
      <c r="J27" s="41"/>
      <c r="K27" s="145"/>
      <c r="L27" s="145"/>
      <c r="M27" s="145"/>
      <c r="N27" s="145"/>
    </row>
    <row r="28" spans="1:1022" s="42" customFormat="1" ht="24.95" customHeight="1" thickTop="1" x14ac:dyDescent="0.2">
      <c r="A28" s="22" t="s">
        <v>24</v>
      </c>
      <c r="B28" s="158">
        <f>N16</f>
        <v>3051.3</v>
      </c>
      <c r="C28" s="152">
        <v>2</v>
      </c>
      <c r="D28" s="23">
        <f>B28*C28</f>
        <v>6102.6</v>
      </c>
      <c r="E28" s="258">
        <v>12</v>
      </c>
      <c r="F28" s="258"/>
      <c r="G28" s="265">
        <f>D28*E28</f>
        <v>73231.200000000012</v>
      </c>
      <c r="H28" s="266"/>
      <c r="I28" s="40"/>
      <c r="J28" s="41"/>
      <c r="K28" s="145"/>
      <c r="L28" s="145"/>
      <c r="M28" s="145"/>
      <c r="N28" s="145"/>
    </row>
    <row r="29" spans="1:1022" s="42" customFormat="1" ht="24.95" customHeight="1" thickBot="1" x14ac:dyDescent="0.25">
      <c r="A29" s="137" t="s">
        <v>25</v>
      </c>
      <c r="B29" s="151"/>
      <c r="C29" s="137"/>
      <c r="D29" s="137"/>
      <c r="E29" s="153"/>
      <c r="F29" s="153"/>
      <c r="G29" s="154"/>
      <c r="H29" s="154"/>
      <c r="I29" s="40"/>
      <c r="J29" s="41"/>
      <c r="K29" s="145"/>
      <c r="L29" s="145"/>
      <c r="M29" s="145"/>
      <c r="N29" s="145"/>
    </row>
    <row r="30" spans="1:1022" s="42" customFormat="1" ht="24.95" customHeight="1" thickTop="1" x14ac:dyDescent="0.2">
      <c r="A30" s="22" t="s">
        <v>24</v>
      </c>
      <c r="B30" s="159">
        <f>N18</f>
        <v>3216.13</v>
      </c>
      <c r="C30" s="152">
        <v>1</v>
      </c>
      <c r="D30" s="23">
        <f>B30*C30</f>
        <v>3216.13</v>
      </c>
      <c r="E30" s="258">
        <v>3</v>
      </c>
      <c r="F30" s="258"/>
      <c r="G30" s="248">
        <f>D30*E30</f>
        <v>9648.39</v>
      </c>
      <c r="H30" s="249"/>
      <c r="I30" s="40"/>
      <c r="J30" s="41"/>
      <c r="K30" s="145"/>
      <c r="L30" s="145"/>
      <c r="M30" s="145"/>
      <c r="N30" s="145"/>
    </row>
    <row r="31" spans="1:1022" s="42" customFormat="1" ht="24.95" customHeight="1" thickBot="1" x14ac:dyDescent="0.25">
      <c r="A31" s="137" t="s">
        <v>26</v>
      </c>
      <c r="B31" s="137"/>
      <c r="C31" s="137"/>
      <c r="D31" s="137"/>
      <c r="E31" s="153"/>
      <c r="F31" s="153"/>
      <c r="G31" s="154"/>
      <c r="H31" s="154"/>
      <c r="I31" s="40"/>
      <c r="J31" s="41"/>
      <c r="K31" s="145"/>
      <c r="L31" s="145"/>
      <c r="M31" s="145"/>
      <c r="N31" s="145"/>
    </row>
    <row r="32" spans="1:1022" s="42" customFormat="1" ht="24.95" customHeight="1" thickTop="1" x14ac:dyDescent="0.2">
      <c r="A32" s="22" t="s">
        <v>24</v>
      </c>
      <c r="B32" s="159">
        <f>N20</f>
        <v>2871.14</v>
      </c>
      <c r="C32" s="152">
        <v>1</v>
      </c>
      <c r="D32" s="23">
        <f>B32*C32</f>
        <v>2871.14</v>
      </c>
      <c r="E32" s="258">
        <v>1</v>
      </c>
      <c r="F32" s="258"/>
      <c r="G32" s="248">
        <f>D32*E32</f>
        <v>2871.14</v>
      </c>
      <c r="H32" s="249"/>
      <c r="I32" s="40"/>
      <c r="J32" s="41"/>
      <c r="K32" s="155" t="s">
        <v>194</v>
      </c>
      <c r="L32" s="250">
        <f>G28+G30+G32</f>
        <v>85750.73000000001</v>
      </c>
      <c r="M32" s="250"/>
      <c r="N32" s="145"/>
    </row>
    <row r="33" spans="1:1022" ht="30" customHeight="1" thickBot="1" x14ac:dyDescent="0.25">
      <c r="A33" s="43" t="s">
        <v>31</v>
      </c>
      <c r="B33" s="43"/>
      <c r="C33" s="43"/>
      <c r="D33" s="43"/>
      <c r="E33" s="43"/>
      <c r="F33" s="43"/>
      <c r="G33" s="43"/>
      <c r="H33" s="43"/>
      <c r="I33" s="43"/>
      <c r="J33" s="43"/>
      <c r="K33" s="43"/>
      <c r="L33" s="43"/>
      <c r="M33" s="43"/>
      <c r="N33" s="43"/>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c r="EO33" s="30"/>
      <c r="EP33" s="30"/>
      <c r="EQ33" s="30"/>
      <c r="ER33" s="30"/>
      <c r="ES33" s="30"/>
      <c r="ET33" s="30"/>
      <c r="EU33" s="30"/>
      <c r="EV33" s="30"/>
      <c r="EW33" s="30"/>
      <c r="EX33" s="30"/>
      <c r="EY33" s="30"/>
      <c r="EZ33" s="30"/>
      <c r="FA33" s="30"/>
      <c r="FB33" s="30"/>
      <c r="FC33" s="30"/>
      <c r="FD33" s="30"/>
      <c r="FE33" s="30"/>
      <c r="FF33" s="30"/>
      <c r="FG33" s="30"/>
      <c r="FH33" s="30"/>
      <c r="FI33" s="30"/>
      <c r="FJ33" s="30"/>
      <c r="FK33" s="30"/>
      <c r="FL33" s="30"/>
      <c r="FM33" s="30"/>
      <c r="FN33" s="30"/>
      <c r="FO33" s="30"/>
      <c r="FP33" s="30"/>
      <c r="FQ33" s="30"/>
      <c r="FR33" s="30"/>
      <c r="FS33" s="30"/>
      <c r="FT33" s="30"/>
      <c r="FU33" s="30"/>
      <c r="FV33" s="30"/>
      <c r="FW33" s="30"/>
      <c r="FX33" s="30"/>
      <c r="FY33" s="30"/>
      <c r="FZ33" s="30"/>
      <c r="GA33" s="30"/>
      <c r="GB33" s="30"/>
      <c r="GC33" s="30"/>
      <c r="GD33" s="30"/>
      <c r="GE33" s="30"/>
      <c r="GF33" s="30"/>
      <c r="GG33" s="30"/>
      <c r="GH33" s="30"/>
      <c r="GI33" s="30"/>
      <c r="GJ33" s="30"/>
      <c r="GK33" s="30"/>
      <c r="GL33" s="30"/>
      <c r="GM33" s="30"/>
      <c r="GN33" s="30"/>
      <c r="GO33" s="30"/>
      <c r="GP33" s="30"/>
      <c r="GQ33" s="30"/>
      <c r="GR33" s="30"/>
      <c r="GS33" s="30"/>
      <c r="GT33" s="30"/>
      <c r="GU33" s="30"/>
      <c r="GV33" s="30"/>
      <c r="GW33" s="30"/>
      <c r="GX33" s="30"/>
      <c r="GY33" s="30"/>
      <c r="GZ33" s="30"/>
      <c r="HA33" s="30"/>
      <c r="HB33" s="30"/>
      <c r="HC33" s="30"/>
      <c r="HD33" s="30"/>
      <c r="HE33" s="30"/>
      <c r="HF33" s="30"/>
      <c r="HG33" s="30"/>
      <c r="HH33" s="30"/>
      <c r="HI33" s="30"/>
      <c r="HJ33" s="30"/>
      <c r="HK33" s="30"/>
      <c r="HL33" s="30"/>
      <c r="HM33" s="30"/>
      <c r="HN33" s="30"/>
      <c r="HO33" s="30"/>
      <c r="HP33" s="30"/>
      <c r="HQ33" s="30"/>
      <c r="HR33" s="30"/>
      <c r="HS33" s="30"/>
      <c r="HT33" s="30"/>
      <c r="HU33" s="30"/>
      <c r="HV33" s="30"/>
      <c r="HW33" s="30"/>
      <c r="HX33" s="30"/>
      <c r="HY33" s="30"/>
      <c r="HZ33" s="30"/>
      <c r="IA33" s="30"/>
      <c r="IB33" s="30"/>
      <c r="IC33" s="30"/>
      <c r="ID33" s="30"/>
      <c r="IE33" s="30"/>
      <c r="IF33" s="30"/>
      <c r="IG33" s="30"/>
      <c r="IH33" s="30"/>
      <c r="II33" s="30"/>
      <c r="IJ33" s="30"/>
      <c r="IK33" s="30"/>
      <c r="IL33" s="30"/>
      <c r="IM33" s="30"/>
      <c r="IN33" s="30"/>
      <c r="IO33" s="30"/>
      <c r="IP33" s="30"/>
      <c r="IQ33" s="30"/>
      <c r="IR33" s="30"/>
      <c r="IS33" s="30"/>
      <c r="IT33" s="30"/>
      <c r="IU33" s="30"/>
      <c r="IV33" s="30"/>
      <c r="IW33" s="30"/>
      <c r="IX33" s="30"/>
      <c r="IY33" s="30"/>
      <c r="IZ33" s="30"/>
      <c r="JA33" s="30"/>
      <c r="JB33" s="30"/>
      <c r="JC33" s="30"/>
      <c r="JD33" s="30"/>
      <c r="JE33" s="30"/>
      <c r="JF33" s="30"/>
      <c r="JG33" s="30"/>
      <c r="JH33" s="30"/>
      <c r="JI33" s="30"/>
      <c r="JJ33" s="30"/>
      <c r="JK33" s="30"/>
      <c r="JL33" s="30"/>
      <c r="JM33" s="30"/>
      <c r="JN33" s="30"/>
      <c r="JO33" s="30"/>
      <c r="JP33" s="30"/>
      <c r="JQ33" s="30"/>
      <c r="JR33" s="30"/>
      <c r="JS33" s="30"/>
      <c r="JT33" s="30"/>
      <c r="JU33" s="30"/>
      <c r="JV33" s="30"/>
      <c r="JW33" s="30"/>
      <c r="JX33" s="30"/>
      <c r="JY33" s="30"/>
      <c r="JZ33" s="30"/>
      <c r="KA33" s="30"/>
      <c r="KB33" s="30"/>
      <c r="KC33" s="30"/>
      <c r="KD33" s="30"/>
      <c r="KE33" s="30"/>
      <c r="KF33" s="30"/>
      <c r="KG33" s="30"/>
      <c r="KH33" s="30"/>
      <c r="KI33" s="30"/>
      <c r="KJ33" s="30"/>
      <c r="KK33" s="30"/>
      <c r="KL33" s="30"/>
      <c r="KM33" s="30"/>
      <c r="KN33" s="30"/>
      <c r="KO33" s="30"/>
      <c r="KP33" s="30"/>
      <c r="KQ33" s="30"/>
      <c r="KR33" s="30"/>
      <c r="KS33" s="30"/>
      <c r="KT33" s="30"/>
      <c r="KU33" s="30"/>
      <c r="KV33" s="30"/>
      <c r="KW33" s="30"/>
      <c r="KX33" s="30"/>
      <c r="KY33" s="30"/>
      <c r="KZ33" s="30"/>
      <c r="LA33" s="30"/>
      <c r="LB33" s="30"/>
      <c r="LC33" s="30"/>
      <c r="LD33" s="30"/>
      <c r="LE33" s="30"/>
      <c r="LF33" s="30"/>
      <c r="LG33" s="30"/>
      <c r="LH33" s="30"/>
      <c r="LI33" s="30"/>
      <c r="LJ33" s="30"/>
      <c r="LK33" s="30"/>
      <c r="LL33" s="30"/>
      <c r="LM33" s="30"/>
      <c r="LN33" s="30"/>
      <c r="LO33" s="30"/>
      <c r="LP33" s="30"/>
      <c r="LQ33" s="30"/>
      <c r="LR33" s="30"/>
      <c r="LS33" s="30"/>
      <c r="LT33" s="30"/>
      <c r="LU33" s="30"/>
      <c r="LV33" s="30"/>
      <c r="LW33" s="30"/>
      <c r="LX33" s="30"/>
      <c r="LY33" s="30"/>
      <c r="LZ33" s="30"/>
      <c r="MA33" s="30"/>
      <c r="MB33" s="30"/>
      <c r="MC33" s="30"/>
      <c r="MD33" s="30"/>
      <c r="ME33" s="30"/>
      <c r="MF33" s="30"/>
      <c r="MG33" s="30"/>
      <c r="MH33" s="30"/>
      <c r="MI33" s="30"/>
      <c r="MJ33" s="30"/>
      <c r="MK33" s="30"/>
      <c r="ML33" s="30"/>
      <c r="MM33" s="30"/>
      <c r="MN33" s="30"/>
      <c r="MO33" s="30"/>
      <c r="MP33" s="30"/>
      <c r="MQ33" s="30"/>
      <c r="MR33" s="30"/>
      <c r="MS33" s="30"/>
      <c r="MT33" s="30"/>
      <c r="MU33" s="30"/>
      <c r="MV33" s="30"/>
      <c r="MW33" s="30"/>
      <c r="MX33" s="30"/>
      <c r="MY33" s="30"/>
      <c r="MZ33" s="30"/>
      <c r="NA33" s="30"/>
      <c r="NB33" s="30"/>
      <c r="NC33" s="30"/>
      <c r="ND33" s="30"/>
      <c r="NE33" s="30"/>
      <c r="NF33" s="30"/>
      <c r="NG33" s="30"/>
      <c r="NH33" s="30"/>
      <c r="NI33" s="30"/>
      <c r="NJ33" s="30"/>
      <c r="NK33" s="30"/>
      <c r="NL33" s="30"/>
      <c r="NM33" s="30"/>
      <c r="NN33" s="30"/>
      <c r="NO33" s="30"/>
      <c r="NP33" s="30"/>
      <c r="NQ33" s="30"/>
      <c r="NR33" s="30"/>
      <c r="NS33" s="30"/>
      <c r="NT33" s="30"/>
      <c r="NU33" s="30"/>
      <c r="NV33" s="30"/>
      <c r="NW33" s="30"/>
      <c r="NX33" s="30"/>
      <c r="NY33" s="30"/>
      <c r="NZ33" s="30"/>
      <c r="OA33" s="30"/>
      <c r="OB33" s="30"/>
      <c r="OC33" s="30"/>
      <c r="OD33" s="30"/>
      <c r="OE33" s="30"/>
      <c r="OF33" s="30"/>
      <c r="OG33" s="30"/>
      <c r="OH33" s="30"/>
      <c r="OI33" s="30"/>
      <c r="OJ33" s="30"/>
      <c r="OK33" s="30"/>
      <c r="OL33" s="30"/>
      <c r="OM33" s="30"/>
      <c r="ON33" s="30"/>
      <c r="OO33" s="30"/>
      <c r="OP33" s="30"/>
      <c r="OQ33" s="30"/>
      <c r="OR33" s="30"/>
      <c r="OS33" s="30"/>
      <c r="OT33" s="30"/>
      <c r="OU33" s="30"/>
      <c r="OV33" s="30"/>
      <c r="OW33" s="30"/>
      <c r="OX33" s="30"/>
      <c r="OY33" s="30"/>
      <c r="OZ33" s="30"/>
      <c r="PA33" s="30"/>
      <c r="PB33" s="30"/>
      <c r="PC33" s="30"/>
      <c r="PD33" s="30"/>
      <c r="PE33" s="30"/>
      <c r="PF33" s="30"/>
      <c r="PG33" s="30"/>
      <c r="PH33" s="30"/>
      <c r="PI33" s="30"/>
      <c r="PJ33" s="30"/>
      <c r="PK33" s="30"/>
      <c r="PL33" s="30"/>
      <c r="PM33" s="30"/>
      <c r="PN33" s="30"/>
      <c r="PO33" s="30"/>
      <c r="PP33" s="30"/>
      <c r="PQ33" s="30"/>
      <c r="PR33" s="30"/>
      <c r="PS33" s="30"/>
      <c r="PT33" s="30"/>
      <c r="PU33" s="30"/>
      <c r="PV33" s="30"/>
      <c r="PW33" s="30"/>
      <c r="PX33" s="30"/>
      <c r="PY33" s="30"/>
      <c r="PZ33" s="30"/>
      <c r="QA33" s="30"/>
      <c r="QB33" s="30"/>
      <c r="QC33" s="30"/>
      <c r="QD33" s="30"/>
      <c r="QE33" s="30"/>
      <c r="QF33" s="30"/>
      <c r="QG33" s="30"/>
      <c r="QH33" s="30"/>
      <c r="QI33" s="30"/>
      <c r="QJ33" s="30"/>
      <c r="QK33" s="30"/>
      <c r="QL33" s="30"/>
      <c r="QM33" s="30"/>
      <c r="QN33" s="30"/>
      <c r="QO33" s="30"/>
      <c r="QP33" s="30"/>
      <c r="QQ33" s="30"/>
      <c r="QR33" s="30"/>
      <c r="QS33" s="30"/>
      <c r="QT33" s="30"/>
      <c r="QU33" s="30"/>
      <c r="QV33" s="30"/>
      <c r="QW33" s="30"/>
      <c r="QX33" s="30"/>
      <c r="QY33" s="30"/>
      <c r="QZ33" s="30"/>
      <c r="RA33" s="30"/>
      <c r="RB33" s="30"/>
      <c r="RC33" s="30"/>
      <c r="RD33" s="30"/>
      <c r="RE33" s="30"/>
      <c r="RF33" s="30"/>
      <c r="RG33" s="30"/>
      <c r="RH33" s="30"/>
      <c r="RI33" s="30"/>
      <c r="RJ33" s="30"/>
      <c r="RK33" s="30"/>
      <c r="RL33" s="30"/>
      <c r="RM33" s="30"/>
      <c r="RN33" s="30"/>
      <c r="RO33" s="30"/>
      <c r="RP33" s="30"/>
      <c r="RQ33" s="30"/>
      <c r="RR33" s="30"/>
      <c r="RS33" s="30"/>
      <c r="RT33" s="30"/>
      <c r="RU33" s="30"/>
      <c r="RV33" s="30"/>
      <c r="RW33" s="30"/>
      <c r="RX33" s="30"/>
      <c r="RY33" s="30"/>
      <c r="RZ33" s="30"/>
      <c r="SA33" s="30"/>
      <c r="SB33" s="30"/>
      <c r="SC33" s="30"/>
      <c r="SD33" s="30"/>
      <c r="SE33" s="30"/>
      <c r="SF33" s="30"/>
      <c r="SG33" s="30"/>
      <c r="SH33" s="30"/>
      <c r="SI33" s="30"/>
      <c r="SJ33" s="30"/>
      <c r="SK33" s="30"/>
      <c r="SL33" s="30"/>
      <c r="SM33" s="30"/>
      <c r="SN33" s="30"/>
      <c r="SO33" s="30"/>
      <c r="SP33" s="30"/>
      <c r="SQ33" s="30"/>
      <c r="SR33" s="30"/>
      <c r="SS33" s="30"/>
      <c r="ST33" s="30"/>
      <c r="SU33" s="30"/>
      <c r="SV33" s="30"/>
      <c r="SW33" s="30"/>
      <c r="SX33" s="30"/>
      <c r="SY33" s="30"/>
      <c r="SZ33" s="30"/>
      <c r="TA33" s="30"/>
      <c r="TB33" s="30"/>
      <c r="TC33" s="30"/>
      <c r="TD33" s="30"/>
      <c r="TE33" s="30"/>
      <c r="TF33" s="30"/>
      <c r="TG33" s="30"/>
      <c r="TH33" s="30"/>
      <c r="TI33" s="30"/>
      <c r="TJ33" s="30"/>
      <c r="TK33" s="30"/>
      <c r="TL33" s="30"/>
      <c r="TM33" s="30"/>
      <c r="TN33" s="30"/>
      <c r="TO33" s="30"/>
      <c r="TP33" s="30"/>
      <c r="TQ33" s="30"/>
      <c r="TR33" s="30"/>
      <c r="TS33" s="30"/>
      <c r="TT33" s="30"/>
      <c r="TU33" s="30"/>
      <c r="TV33" s="30"/>
      <c r="TW33" s="30"/>
      <c r="TX33" s="30"/>
      <c r="TY33" s="30"/>
      <c r="TZ33" s="30"/>
      <c r="UA33" s="30"/>
      <c r="UB33" s="30"/>
      <c r="UC33" s="30"/>
      <c r="UD33" s="30"/>
      <c r="UE33" s="30"/>
      <c r="UF33" s="30"/>
      <c r="UG33" s="30"/>
      <c r="UH33" s="30"/>
      <c r="UI33" s="30"/>
      <c r="UJ33" s="30"/>
      <c r="UK33" s="30"/>
      <c r="UL33" s="30"/>
      <c r="UM33" s="30"/>
      <c r="UN33" s="30"/>
      <c r="UO33" s="30"/>
      <c r="UP33" s="30"/>
      <c r="UQ33" s="30"/>
      <c r="UR33" s="30"/>
      <c r="US33" s="30"/>
      <c r="UT33" s="30"/>
      <c r="UU33" s="30"/>
      <c r="UV33" s="30"/>
      <c r="UW33" s="30"/>
      <c r="UX33" s="30"/>
      <c r="UY33" s="30"/>
      <c r="UZ33" s="30"/>
      <c r="VA33" s="30"/>
      <c r="VB33" s="30"/>
      <c r="VC33" s="30"/>
      <c r="VD33" s="30"/>
      <c r="VE33" s="30"/>
      <c r="VF33" s="30"/>
      <c r="VG33" s="30"/>
      <c r="VH33" s="30"/>
      <c r="VI33" s="30"/>
      <c r="VJ33" s="30"/>
      <c r="VK33" s="30"/>
      <c r="VL33" s="30"/>
      <c r="VM33" s="30"/>
      <c r="VN33" s="30"/>
      <c r="VO33" s="30"/>
      <c r="VP33" s="30"/>
      <c r="VQ33" s="30"/>
      <c r="VR33" s="30"/>
      <c r="VS33" s="30"/>
      <c r="VT33" s="30"/>
      <c r="VU33" s="30"/>
      <c r="VV33" s="30"/>
      <c r="VW33" s="30"/>
      <c r="VX33" s="30"/>
      <c r="VY33" s="30"/>
      <c r="VZ33" s="30"/>
      <c r="WA33" s="30"/>
      <c r="WB33" s="30"/>
      <c r="WC33" s="30"/>
      <c r="WD33" s="30"/>
      <c r="WE33" s="30"/>
      <c r="WF33" s="30"/>
      <c r="WG33" s="30"/>
      <c r="WH33" s="30"/>
      <c r="WI33" s="30"/>
      <c r="WJ33" s="30"/>
      <c r="WK33" s="30"/>
      <c r="WL33" s="30"/>
      <c r="WM33" s="30"/>
      <c r="WN33" s="30"/>
      <c r="WO33" s="30"/>
      <c r="WP33" s="30"/>
      <c r="WQ33" s="30"/>
      <c r="WR33" s="30"/>
      <c r="WS33" s="30"/>
      <c r="WT33" s="30"/>
      <c r="WU33" s="30"/>
      <c r="WV33" s="30"/>
      <c r="WW33" s="30"/>
      <c r="WX33" s="30"/>
      <c r="WY33" s="30"/>
      <c r="WZ33" s="30"/>
      <c r="XA33" s="30"/>
      <c r="XB33" s="30"/>
      <c r="XC33" s="30"/>
      <c r="XD33" s="30"/>
      <c r="XE33" s="30"/>
      <c r="XF33" s="30"/>
      <c r="XG33" s="30"/>
      <c r="XH33" s="30"/>
      <c r="XI33" s="30"/>
      <c r="XJ33" s="30"/>
      <c r="XK33" s="30"/>
      <c r="XL33" s="30"/>
      <c r="XM33" s="30"/>
      <c r="XN33" s="30"/>
      <c r="XO33" s="30"/>
      <c r="XP33" s="30"/>
      <c r="XQ33" s="30"/>
      <c r="XR33" s="30"/>
      <c r="XS33" s="30"/>
      <c r="XT33" s="30"/>
      <c r="XU33" s="30"/>
      <c r="XV33" s="30"/>
      <c r="XW33" s="30"/>
      <c r="XX33" s="30"/>
      <c r="XY33" s="30"/>
      <c r="XZ33" s="30"/>
      <c r="YA33" s="30"/>
      <c r="YB33" s="30"/>
      <c r="YC33" s="30"/>
      <c r="YD33" s="30"/>
      <c r="YE33" s="30"/>
      <c r="YF33" s="30"/>
      <c r="YG33" s="30"/>
      <c r="YH33" s="30"/>
      <c r="YI33" s="30"/>
      <c r="YJ33" s="30"/>
      <c r="YK33" s="30"/>
      <c r="YL33" s="30"/>
      <c r="YM33" s="30"/>
      <c r="YN33" s="30"/>
      <c r="YO33" s="30"/>
      <c r="YP33" s="30"/>
      <c r="YQ33" s="30"/>
      <c r="YR33" s="30"/>
      <c r="YS33" s="30"/>
      <c r="YT33" s="30"/>
      <c r="YU33" s="30"/>
      <c r="YV33" s="30"/>
      <c r="YW33" s="30"/>
      <c r="YX33" s="30"/>
      <c r="YY33" s="30"/>
      <c r="YZ33" s="30"/>
      <c r="ZA33" s="30"/>
      <c r="ZB33" s="30"/>
      <c r="ZC33" s="30"/>
      <c r="ZD33" s="30"/>
      <c r="ZE33" s="30"/>
      <c r="ZF33" s="30"/>
      <c r="ZG33" s="30"/>
      <c r="ZH33" s="30"/>
      <c r="ZI33" s="30"/>
      <c r="ZJ33" s="30"/>
      <c r="ZK33" s="30"/>
      <c r="ZL33" s="30"/>
      <c r="ZM33" s="30"/>
      <c r="ZN33" s="30"/>
      <c r="ZO33" s="30"/>
      <c r="ZP33" s="30"/>
      <c r="ZQ33" s="30"/>
      <c r="ZR33" s="30"/>
      <c r="ZS33" s="30"/>
      <c r="ZT33" s="30"/>
      <c r="ZU33" s="30"/>
      <c r="ZV33" s="30"/>
      <c r="ZW33" s="30"/>
      <c r="ZX33" s="30"/>
      <c r="ZY33" s="30"/>
      <c r="ZZ33" s="30"/>
      <c r="AAA33" s="30"/>
      <c r="AAB33" s="30"/>
      <c r="AAC33" s="30"/>
      <c r="AAD33" s="30"/>
      <c r="AAE33" s="30"/>
      <c r="AAF33" s="30"/>
      <c r="AAG33" s="30"/>
      <c r="AAH33" s="30"/>
      <c r="AAI33" s="30"/>
      <c r="AAJ33" s="30"/>
      <c r="AAK33" s="30"/>
      <c r="AAL33" s="30"/>
      <c r="AAM33" s="30"/>
      <c r="AAN33" s="30"/>
      <c r="AAO33" s="30"/>
      <c r="AAP33" s="30"/>
      <c r="AAQ33" s="30"/>
      <c r="AAR33" s="30"/>
      <c r="AAS33" s="30"/>
      <c r="AAT33" s="30"/>
      <c r="AAU33" s="30"/>
      <c r="AAV33" s="30"/>
      <c r="AAW33" s="30"/>
      <c r="AAX33" s="30"/>
      <c r="AAY33" s="30"/>
      <c r="AAZ33" s="30"/>
      <c r="ABA33" s="30"/>
      <c r="ABB33" s="30"/>
      <c r="ABC33" s="30"/>
      <c r="ABD33" s="30"/>
      <c r="ABE33" s="30"/>
      <c r="ABF33" s="30"/>
      <c r="ABG33" s="30"/>
      <c r="ABH33" s="30"/>
      <c r="ABI33" s="30"/>
      <c r="ABJ33" s="30"/>
      <c r="ABK33" s="30"/>
      <c r="ABL33" s="30"/>
      <c r="ABM33" s="30"/>
      <c r="ABN33" s="30"/>
      <c r="ABO33" s="30"/>
      <c r="ABP33" s="30"/>
      <c r="ABQ33" s="30"/>
      <c r="ABR33" s="30"/>
      <c r="ABS33" s="30"/>
      <c r="ABT33" s="30"/>
      <c r="ABU33" s="30"/>
      <c r="ABV33" s="30"/>
      <c r="ABW33" s="30"/>
      <c r="ABX33" s="30"/>
      <c r="ABY33" s="30"/>
      <c r="ABZ33" s="30"/>
      <c r="ACA33" s="30"/>
      <c r="ACB33" s="30"/>
      <c r="ACC33" s="30"/>
      <c r="ACD33" s="30"/>
      <c r="ACE33" s="30"/>
      <c r="ACF33" s="30"/>
      <c r="ACG33" s="30"/>
      <c r="ACH33" s="30"/>
      <c r="ACI33" s="30"/>
      <c r="ACJ33" s="30"/>
      <c r="ACK33" s="30"/>
      <c r="ACL33" s="30"/>
      <c r="ACM33" s="30"/>
      <c r="ACN33" s="30"/>
      <c r="ACO33" s="30"/>
      <c r="ACP33" s="30"/>
      <c r="ACQ33" s="30"/>
      <c r="ACR33" s="30"/>
      <c r="ACS33" s="30"/>
      <c r="ACT33" s="30"/>
      <c r="ACU33" s="30"/>
      <c r="ACV33" s="30"/>
      <c r="ACW33" s="30"/>
      <c r="ACX33" s="30"/>
      <c r="ACY33" s="30"/>
      <c r="ACZ33" s="30"/>
      <c r="ADA33" s="30"/>
      <c r="ADB33" s="30"/>
      <c r="ADC33" s="30"/>
      <c r="ADD33" s="30"/>
      <c r="ADE33" s="30"/>
      <c r="ADF33" s="30"/>
      <c r="ADG33" s="30"/>
      <c r="ADH33" s="30"/>
      <c r="ADI33" s="30"/>
      <c r="ADJ33" s="30"/>
      <c r="ADK33" s="30"/>
      <c r="ADL33" s="30"/>
      <c r="ADM33" s="30"/>
      <c r="ADN33" s="30"/>
      <c r="ADO33" s="30"/>
      <c r="ADP33" s="30"/>
      <c r="ADQ33" s="30"/>
      <c r="ADR33" s="30"/>
      <c r="ADS33" s="30"/>
      <c r="ADT33" s="30"/>
      <c r="ADU33" s="30"/>
      <c r="ADV33" s="30"/>
      <c r="ADW33" s="30"/>
      <c r="ADX33" s="30"/>
      <c r="ADY33" s="30"/>
      <c r="ADZ33" s="30"/>
      <c r="AEA33" s="30"/>
      <c r="AEB33" s="30"/>
      <c r="AEC33" s="30"/>
      <c r="AED33" s="30"/>
      <c r="AEE33" s="30"/>
      <c r="AEF33" s="30"/>
      <c r="AEG33" s="30"/>
      <c r="AEH33" s="30"/>
      <c r="AEI33" s="30"/>
      <c r="AEJ33" s="30"/>
      <c r="AEK33" s="30"/>
      <c r="AEL33" s="30"/>
      <c r="AEM33" s="30"/>
      <c r="AEN33" s="30"/>
      <c r="AEO33" s="30"/>
      <c r="AEP33" s="30"/>
      <c r="AEQ33" s="30"/>
      <c r="AER33" s="30"/>
      <c r="AES33" s="30"/>
      <c r="AET33" s="30"/>
      <c r="AEU33" s="30"/>
      <c r="AEV33" s="30"/>
      <c r="AEW33" s="30"/>
      <c r="AEX33" s="30"/>
      <c r="AEY33" s="30"/>
      <c r="AEZ33" s="30"/>
      <c r="AFA33" s="30"/>
      <c r="AFB33" s="30"/>
      <c r="AFC33" s="30"/>
      <c r="AFD33" s="30"/>
      <c r="AFE33" s="30"/>
      <c r="AFF33" s="30"/>
      <c r="AFG33" s="30"/>
      <c r="AFH33" s="30"/>
      <c r="AFI33" s="30"/>
      <c r="AFJ33" s="30"/>
      <c r="AFK33" s="30"/>
      <c r="AFL33" s="30"/>
      <c r="AFM33" s="30"/>
      <c r="AFN33" s="30"/>
      <c r="AFO33" s="30"/>
      <c r="AFP33" s="30"/>
      <c r="AFQ33" s="30"/>
      <c r="AFR33" s="30"/>
      <c r="AFS33" s="30"/>
      <c r="AFT33" s="30"/>
      <c r="AFU33" s="30"/>
      <c r="AFV33" s="30"/>
      <c r="AFW33" s="30"/>
      <c r="AFX33" s="30"/>
      <c r="AFY33" s="30"/>
      <c r="AFZ33" s="30"/>
      <c r="AGA33" s="30"/>
      <c r="AGB33" s="30"/>
      <c r="AGC33" s="30"/>
      <c r="AGD33" s="30"/>
      <c r="AGE33" s="30"/>
      <c r="AGF33" s="30"/>
      <c r="AGG33" s="30"/>
      <c r="AGH33" s="30"/>
      <c r="AGI33" s="30"/>
      <c r="AGJ33" s="30"/>
      <c r="AGK33" s="30"/>
      <c r="AGL33" s="30"/>
      <c r="AGM33" s="30"/>
      <c r="AGN33" s="30"/>
      <c r="AGO33" s="30"/>
      <c r="AGP33" s="30"/>
      <c r="AGQ33" s="30"/>
      <c r="AGR33" s="30"/>
      <c r="AGS33" s="30"/>
      <c r="AGT33" s="30"/>
      <c r="AGU33" s="30"/>
      <c r="AGV33" s="30"/>
      <c r="AGW33" s="30"/>
      <c r="AGX33" s="30"/>
      <c r="AGY33" s="30"/>
      <c r="AGZ33" s="30"/>
      <c r="AHA33" s="30"/>
      <c r="AHB33" s="30"/>
      <c r="AHC33" s="30"/>
      <c r="AHD33" s="30"/>
      <c r="AHE33" s="30"/>
      <c r="AHF33" s="30"/>
      <c r="AHG33" s="30"/>
      <c r="AHH33" s="30"/>
      <c r="AHI33" s="30"/>
      <c r="AHJ33" s="30"/>
      <c r="AHK33" s="30"/>
      <c r="AHL33" s="30"/>
      <c r="AHM33" s="30"/>
      <c r="AHN33" s="30"/>
      <c r="AHO33" s="30"/>
      <c r="AHP33" s="30"/>
      <c r="AHQ33" s="30"/>
      <c r="AHR33" s="30"/>
      <c r="AHS33" s="30"/>
      <c r="AHT33" s="30"/>
      <c r="AHU33" s="30"/>
      <c r="AHV33" s="30"/>
      <c r="AHW33" s="30"/>
      <c r="AHX33" s="30"/>
      <c r="AHY33" s="30"/>
      <c r="AHZ33" s="30"/>
      <c r="AIA33" s="30"/>
      <c r="AIB33" s="30"/>
      <c r="AIC33" s="30"/>
      <c r="AID33" s="30"/>
      <c r="AIE33" s="30"/>
      <c r="AIF33" s="30"/>
      <c r="AIG33" s="30"/>
      <c r="AIH33" s="30"/>
      <c r="AII33" s="30"/>
      <c r="AIJ33" s="30"/>
      <c r="AIK33" s="30"/>
      <c r="AIL33" s="30"/>
      <c r="AIM33" s="30"/>
      <c r="AIN33" s="30"/>
      <c r="AIO33" s="30"/>
      <c r="AIP33" s="30"/>
      <c r="AIQ33" s="30"/>
      <c r="AIR33" s="30"/>
      <c r="AIS33" s="30"/>
      <c r="AIT33" s="30"/>
      <c r="AIU33" s="30"/>
      <c r="AIV33" s="30"/>
      <c r="AIW33" s="30"/>
      <c r="AIX33" s="30"/>
      <c r="AIY33" s="30"/>
      <c r="AIZ33" s="30"/>
      <c r="AJA33" s="30"/>
      <c r="AJB33" s="30"/>
      <c r="AJC33" s="30"/>
      <c r="AJD33" s="30"/>
      <c r="AJE33" s="30"/>
      <c r="AJF33" s="30"/>
      <c r="AJG33" s="30"/>
      <c r="AJH33" s="30"/>
      <c r="AJI33" s="30"/>
      <c r="AJJ33" s="30"/>
      <c r="AJK33" s="30"/>
      <c r="AJL33" s="30"/>
      <c r="AJM33" s="30"/>
      <c r="AJN33" s="30"/>
      <c r="AJO33" s="30"/>
      <c r="AJP33" s="30"/>
      <c r="AJQ33" s="30"/>
      <c r="AJR33" s="30"/>
      <c r="AJS33" s="30"/>
      <c r="AJT33" s="30"/>
      <c r="AJU33" s="30"/>
      <c r="AJV33" s="30"/>
      <c r="AJW33" s="30"/>
      <c r="AJX33" s="30"/>
      <c r="AJY33" s="30"/>
      <c r="AJZ33" s="30"/>
      <c r="AKA33" s="30"/>
      <c r="AKB33" s="30"/>
      <c r="AKC33" s="30"/>
      <c r="AKD33" s="30"/>
      <c r="AKE33" s="30"/>
      <c r="AKF33" s="30"/>
      <c r="AKG33" s="30"/>
      <c r="AKH33" s="30"/>
      <c r="AKI33" s="30"/>
      <c r="AKJ33" s="30"/>
      <c r="AKK33" s="30"/>
      <c r="AKL33" s="30"/>
      <c r="AKM33" s="30"/>
      <c r="AKN33" s="30"/>
      <c r="AKO33" s="30"/>
      <c r="AKP33" s="30"/>
      <c r="AKQ33" s="30"/>
      <c r="AKR33" s="30"/>
      <c r="AKS33" s="30"/>
      <c r="AKT33" s="30"/>
      <c r="AKU33" s="30"/>
      <c r="AKV33" s="30"/>
      <c r="AKW33" s="30"/>
      <c r="AKX33" s="30"/>
      <c r="AKY33" s="30"/>
      <c r="AKZ33" s="30"/>
      <c r="ALA33" s="30"/>
      <c r="ALB33" s="30"/>
      <c r="ALC33" s="30"/>
      <c r="ALD33" s="30"/>
      <c r="ALE33" s="30"/>
      <c r="ALF33" s="30"/>
      <c r="ALG33" s="30"/>
      <c r="ALH33" s="30"/>
      <c r="ALI33" s="30"/>
      <c r="ALJ33" s="30"/>
      <c r="ALK33" s="30"/>
      <c r="ALL33" s="30"/>
      <c r="ALM33" s="30"/>
      <c r="ALN33" s="30"/>
      <c r="ALO33" s="30"/>
      <c r="ALP33" s="30"/>
      <c r="ALQ33" s="30"/>
      <c r="ALR33" s="30"/>
      <c r="ALS33" s="30"/>
      <c r="ALT33" s="30"/>
      <c r="ALU33" s="30"/>
      <c r="ALV33" s="30"/>
      <c r="ALW33" s="30"/>
      <c r="ALX33" s="30"/>
      <c r="ALY33" s="30"/>
      <c r="ALZ33" s="30"/>
      <c r="AMA33" s="30"/>
      <c r="AMB33" s="30"/>
      <c r="AMC33" s="30"/>
      <c r="AMD33" s="30"/>
      <c r="AME33" s="30"/>
      <c r="AMF33" s="30"/>
      <c r="AMG33" s="30"/>
      <c r="AMH33" s="30"/>
    </row>
    <row r="34" spans="1:1022" s="42" customFormat="1" ht="15" customHeight="1" thickTop="1" x14ac:dyDescent="0.2">
      <c r="A34" s="37"/>
      <c r="B34" s="38"/>
      <c r="C34" s="39"/>
      <c r="D34" s="39"/>
      <c r="E34" s="40"/>
      <c r="F34" s="40"/>
      <c r="G34" s="40"/>
      <c r="H34" s="40"/>
      <c r="I34" s="40"/>
      <c r="J34" s="40"/>
      <c r="K34" s="35"/>
      <c r="L34" s="35"/>
      <c r="M34" s="35"/>
      <c r="N34" s="35"/>
    </row>
    <row r="35" spans="1:1022" ht="15" customHeight="1" x14ac:dyDescent="0.2">
      <c r="A35" s="44" t="s">
        <v>32</v>
      </c>
      <c r="B35" s="45"/>
      <c r="C35" s="45"/>
      <c r="D35" s="45"/>
      <c r="E35" s="45"/>
      <c r="F35" s="45"/>
      <c r="G35" s="45"/>
      <c r="H35" s="45"/>
      <c r="I35" s="45"/>
      <c r="J35" s="45"/>
      <c r="K35" s="45"/>
      <c r="L35" s="45"/>
      <c r="M35" s="45"/>
      <c r="N35" s="45"/>
    </row>
    <row r="36" spans="1:1022" ht="15" customHeight="1" x14ac:dyDescent="0.2">
      <c r="A36" s="264" t="s">
        <v>33</v>
      </c>
      <c r="B36" s="264"/>
      <c r="C36" s="264"/>
      <c r="D36" s="264"/>
      <c r="E36" s="264"/>
      <c r="F36" s="264"/>
      <c r="G36" s="264"/>
      <c r="H36" s="264"/>
      <c r="I36" s="264"/>
      <c r="J36" s="264"/>
      <c r="K36" s="264"/>
      <c r="L36" s="264"/>
      <c r="M36" s="264"/>
      <c r="N36" s="264"/>
    </row>
    <row r="37" spans="1:1022" ht="15" customHeight="1" x14ac:dyDescent="0.2">
      <c r="A37" s="44" t="s">
        <v>34</v>
      </c>
      <c r="B37" s="45"/>
      <c r="C37" s="45"/>
      <c r="D37" s="45"/>
      <c r="E37" s="45"/>
      <c r="F37" s="45"/>
      <c r="G37" s="45"/>
      <c r="H37" s="45"/>
      <c r="I37" s="45"/>
      <c r="J37" s="45"/>
      <c r="K37" s="45"/>
      <c r="L37" s="45"/>
      <c r="M37" s="45"/>
      <c r="N37" s="45"/>
    </row>
    <row r="38" spans="1:1022" ht="15" customHeight="1" x14ac:dyDescent="0.2">
      <c r="A38" s="44" t="s">
        <v>35</v>
      </c>
      <c r="B38" s="45"/>
      <c r="C38" s="45"/>
      <c r="D38" s="45"/>
      <c r="E38" s="45"/>
      <c r="F38" s="45"/>
      <c r="G38" s="45"/>
      <c r="H38" s="45"/>
      <c r="I38" s="45"/>
      <c r="J38" s="45"/>
      <c r="K38" s="45"/>
      <c r="L38" s="45"/>
      <c r="M38" s="45"/>
      <c r="N38" s="45"/>
    </row>
    <row r="39" spans="1:1022" ht="15" customHeight="1" x14ac:dyDescent="0.2">
      <c r="A39" s="254" t="s">
        <v>36</v>
      </c>
      <c r="B39" s="254"/>
      <c r="C39" s="254"/>
      <c r="D39" s="254"/>
      <c r="E39" s="254"/>
      <c r="F39" s="254"/>
      <c r="G39" s="254"/>
      <c r="H39" s="254"/>
      <c r="I39" s="254"/>
      <c r="J39" s="254"/>
      <c r="K39" s="254"/>
      <c r="L39" s="254"/>
      <c r="M39" s="254"/>
      <c r="N39" s="254"/>
    </row>
    <row r="40" spans="1:1022" ht="15" customHeight="1" x14ac:dyDescent="0.2">
      <c r="A40" s="254" t="s">
        <v>37</v>
      </c>
      <c r="B40" s="254"/>
      <c r="C40" s="254"/>
      <c r="D40" s="254"/>
      <c r="E40" s="254"/>
      <c r="F40" s="254"/>
      <c r="G40" s="254"/>
      <c r="H40" s="254"/>
      <c r="I40" s="254"/>
      <c r="J40" s="254"/>
      <c r="K40" s="254"/>
      <c r="L40" s="254"/>
      <c r="M40" s="254"/>
      <c r="N40" s="254"/>
    </row>
  </sheetData>
  <sheetProtection password="E2ED" sheet="1" objects="1" scenarios="1" selectLockedCells="1"/>
  <mergeCells count="39">
    <mergeCell ref="A39:N39"/>
    <mergeCell ref="A40:N40"/>
    <mergeCell ref="A1:N1"/>
    <mergeCell ref="A2:N2"/>
    <mergeCell ref="A3:N3"/>
    <mergeCell ref="E28:F28"/>
    <mergeCell ref="E30:F30"/>
    <mergeCell ref="E32:F32"/>
    <mergeCell ref="E26:F26"/>
    <mergeCell ref="G26:H26"/>
    <mergeCell ref="E20:F20"/>
    <mergeCell ref="G20:H20"/>
    <mergeCell ref="K22:N22"/>
    <mergeCell ref="K23:N23"/>
    <mergeCell ref="A36:N36"/>
    <mergeCell ref="G28:H28"/>
    <mergeCell ref="G30:H30"/>
    <mergeCell ref="G32:H32"/>
    <mergeCell ref="L32:M32"/>
    <mergeCell ref="E16:F16"/>
    <mergeCell ref="G16:H16"/>
    <mergeCell ref="E18:F18"/>
    <mergeCell ref="G18:H18"/>
    <mergeCell ref="A8:N8"/>
    <mergeCell ref="A9:N9"/>
    <mergeCell ref="A11:A14"/>
    <mergeCell ref="B11:C11"/>
    <mergeCell ref="D11:D14"/>
    <mergeCell ref="E11:J11"/>
    <mergeCell ref="J12:J14"/>
    <mergeCell ref="K11:K14"/>
    <mergeCell ref="L11:L14"/>
    <mergeCell ref="M11:M13"/>
    <mergeCell ref="N11:N14"/>
    <mergeCell ref="B12:B14"/>
    <mergeCell ref="C12:C13"/>
    <mergeCell ref="E12:F12"/>
    <mergeCell ref="G12:H12"/>
    <mergeCell ref="I12:I13"/>
  </mergeCells>
  <printOptions horizontalCentered="1"/>
  <pageMargins left="0.11811023622047245" right="0.11811023622047245" top="0.62" bottom="0.06" header="0.14000000000000001" footer="0.14000000000000001"/>
  <pageSetup paperSize="9" scale="66" firstPageNumber="0" orientation="landscape" horizontalDpi="300" verticalDpi="300" r:id="rId1"/>
  <headerFooter>
    <oddHeader>&amp;C&amp;G&amp;R&amp;8&amp;P</oddHeader>
    <oddFooter>&amp;L&amp;8&amp;G
   &amp;"Arial,Negrito"&amp;K08-023SCCAT/CFIC/SECOFC</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AMK70"/>
  <sheetViews>
    <sheetView view="pageBreakPreview" zoomScaleNormal="100" workbookViewId="0">
      <selection sqref="A1:XFD1048576"/>
    </sheetView>
  </sheetViews>
  <sheetFormatPr defaultRowHeight="12.75" x14ac:dyDescent="0.2"/>
  <cols>
    <col min="1" max="6" width="9.7109375" style="29" customWidth="1"/>
    <col min="7" max="8" width="44.7109375" style="29" customWidth="1"/>
    <col min="9" max="1025" width="9.140625" style="29" customWidth="1"/>
    <col min="1026" max="16384" width="9.140625" style="87"/>
  </cols>
  <sheetData>
    <row r="1" spans="1:8" ht="18" x14ac:dyDescent="0.25">
      <c r="A1" s="268" t="str">
        <f>Posto!A1</f>
        <v>TRIBUNAL REGIONAL ELEITORAL DO PARANA</v>
      </c>
      <c r="B1" s="268"/>
      <c r="C1" s="268"/>
      <c r="D1" s="268"/>
      <c r="E1" s="268"/>
      <c r="F1" s="268"/>
      <c r="G1" s="268"/>
      <c r="H1" s="268"/>
    </row>
    <row r="2" spans="1:8" x14ac:dyDescent="0.2">
      <c r="A2" s="269" t="str">
        <f>Posto!A2</f>
        <v>Planilha de Custos e Formação de Preços - Estimativa TRE/PR</v>
      </c>
      <c r="B2" s="269"/>
      <c r="C2" s="269"/>
      <c r="D2" s="269"/>
      <c r="E2" s="269"/>
      <c r="F2" s="269"/>
      <c r="G2" s="269"/>
      <c r="H2" s="269"/>
    </row>
    <row r="3" spans="1:8" x14ac:dyDescent="0.2">
      <c r="A3" s="270" t="str">
        <f>Posto!A3</f>
        <v>Serviços de Telefonista</v>
      </c>
      <c r="B3" s="270"/>
      <c r="C3" s="270"/>
      <c r="D3" s="270"/>
      <c r="E3" s="270"/>
      <c r="F3" s="270"/>
      <c r="G3" s="270"/>
      <c r="H3" s="270"/>
    </row>
    <row r="4" spans="1:8" ht="13.5" thickBot="1" x14ac:dyDescent="0.25">
      <c r="A4" s="47"/>
      <c r="B4" s="47"/>
      <c r="C4" s="47"/>
      <c r="D4" s="47"/>
      <c r="E4" s="47"/>
      <c r="F4" s="48"/>
      <c r="G4" s="49"/>
      <c r="H4" s="49"/>
    </row>
    <row r="5" spans="1:8" x14ac:dyDescent="0.2">
      <c r="A5" s="271" t="str">
        <f>Posto!A8</f>
        <v>Empresa</v>
      </c>
      <c r="B5" s="271"/>
      <c r="C5" s="271"/>
      <c r="D5" s="271"/>
      <c r="E5" s="271"/>
      <c r="F5" s="271"/>
      <c r="G5" s="271"/>
      <c r="H5" s="271"/>
    </row>
    <row r="6" spans="1:8" ht="13.5" thickBot="1" x14ac:dyDescent="0.25">
      <c r="A6" s="272" t="str">
        <f>Posto!A9</f>
        <v>CNPJ</v>
      </c>
      <c r="B6" s="272"/>
      <c r="C6" s="272"/>
      <c r="D6" s="272"/>
      <c r="E6" s="272"/>
      <c r="F6" s="272"/>
      <c r="G6" s="272"/>
      <c r="H6" s="272"/>
    </row>
    <row r="7" spans="1:8" x14ac:dyDescent="0.2">
      <c r="A7" s="46"/>
      <c r="B7" s="46"/>
      <c r="C7" s="46"/>
      <c r="D7" s="46"/>
      <c r="E7" s="46"/>
      <c r="F7" s="46"/>
      <c r="G7" s="46"/>
      <c r="H7" s="46"/>
    </row>
    <row r="8" spans="1:8" ht="12.75" customHeight="1" x14ac:dyDescent="0.2">
      <c r="A8" s="267" t="s">
        <v>38</v>
      </c>
      <c r="B8" s="267"/>
      <c r="C8" s="267"/>
      <c r="D8" s="267"/>
      <c r="E8" s="267"/>
      <c r="F8" s="192"/>
      <c r="G8" s="50" t="s">
        <v>39</v>
      </c>
      <c r="H8" s="50"/>
    </row>
    <row r="9" spans="1:8" x14ac:dyDescent="0.2">
      <c r="A9" s="267"/>
      <c r="B9" s="267"/>
      <c r="C9" s="267"/>
      <c r="D9" s="267"/>
      <c r="E9" s="267"/>
      <c r="F9" s="192" t="s">
        <v>40</v>
      </c>
      <c r="G9" s="50" t="s">
        <v>41</v>
      </c>
      <c r="H9" s="50"/>
    </row>
    <row r="10" spans="1:8" ht="13.5" thickBot="1" x14ac:dyDescent="0.25">
      <c r="A10" s="46"/>
      <c r="B10" s="46"/>
      <c r="C10" s="46"/>
      <c r="D10" s="46"/>
      <c r="E10" s="46"/>
      <c r="F10" s="46"/>
      <c r="G10" s="46"/>
      <c r="H10" s="46"/>
    </row>
    <row r="11" spans="1:8" ht="27" customHeight="1" thickBot="1" x14ac:dyDescent="0.25">
      <c r="A11" s="274" t="s">
        <v>42</v>
      </c>
      <c r="B11" s="274"/>
      <c r="C11" s="274"/>
      <c r="D11" s="274"/>
      <c r="E11" s="274"/>
      <c r="F11" s="274"/>
      <c r="G11" s="274"/>
      <c r="H11" s="274"/>
    </row>
    <row r="12" spans="1:8" x14ac:dyDescent="0.2">
      <c r="A12" s="226"/>
      <c r="B12" s="226"/>
      <c r="C12" s="226"/>
      <c r="D12" s="226"/>
      <c r="E12" s="226"/>
      <c r="F12" s="51"/>
      <c r="G12" s="49"/>
      <c r="H12" s="49"/>
    </row>
    <row r="13" spans="1:8" ht="18" thickBot="1" x14ac:dyDescent="0.35">
      <c r="A13" s="275" t="s">
        <v>43</v>
      </c>
      <c r="B13" s="275"/>
      <c r="C13" s="275"/>
      <c r="D13" s="275"/>
      <c r="E13" s="275"/>
      <c r="F13" s="275"/>
      <c r="G13" s="275"/>
      <c r="H13" s="52"/>
    </row>
    <row r="14" spans="1:8" ht="13.5" thickTop="1" x14ac:dyDescent="0.2">
      <c r="A14" s="46"/>
      <c r="B14" s="46"/>
      <c r="C14" s="46"/>
      <c r="D14" s="46"/>
      <c r="E14" s="46"/>
      <c r="F14" s="53" t="s">
        <v>44</v>
      </c>
      <c r="G14" s="53" t="s">
        <v>45</v>
      </c>
      <c r="H14" s="53" t="s">
        <v>46</v>
      </c>
    </row>
    <row r="15" spans="1:8" x14ac:dyDescent="0.2">
      <c r="A15" s="273" t="s">
        <v>47</v>
      </c>
      <c r="B15" s="273"/>
      <c r="C15" s="273"/>
      <c r="D15" s="273"/>
      <c r="E15" s="273"/>
      <c r="F15" s="195">
        <v>20</v>
      </c>
      <c r="G15" s="54" t="s">
        <v>48</v>
      </c>
      <c r="H15" s="54" t="s">
        <v>49</v>
      </c>
    </row>
    <row r="16" spans="1:8" x14ac:dyDescent="0.2">
      <c r="A16" s="273" t="s">
        <v>50</v>
      </c>
      <c r="B16" s="273"/>
      <c r="C16" s="273"/>
      <c r="D16" s="273"/>
      <c r="E16" s="273"/>
      <c r="F16" s="195">
        <v>1.5</v>
      </c>
      <c r="G16" s="54" t="s">
        <v>51</v>
      </c>
      <c r="H16" s="54" t="s">
        <v>52</v>
      </c>
    </row>
    <row r="17" spans="1:8" x14ac:dyDescent="0.2">
      <c r="A17" s="273" t="s">
        <v>53</v>
      </c>
      <c r="B17" s="273"/>
      <c r="C17" s="273"/>
      <c r="D17" s="273"/>
      <c r="E17" s="273"/>
      <c r="F17" s="195">
        <v>0.2</v>
      </c>
      <c r="G17" s="54" t="s">
        <v>54</v>
      </c>
      <c r="H17" s="54" t="s">
        <v>55</v>
      </c>
    </row>
    <row r="18" spans="1:8" x14ac:dyDescent="0.2">
      <c r="A18" s="273" t="s">
        <v>56</v>
      </c>
      <c r="B18" s="273"/>
      <c r="C18" s="273"/>
      <c r="D18" s="273"/>
      <c r="E18" s="273"/>
      <c r="F18" s="195">
        <v>1</v>
      </c>
      <c r="G18" s="54" t="s">
        <v>57</v>
      </c>
      <c r="H18" s="54" t="s">
        <v>58</v>
      </c>
    </row>
    <row r="19" spans="1:8" ht="22.5" x14ac:dyDescent="0.2">
      <c r="A19" s="273" t="s">
        <v>59</v>
      </c>
      <c r="B19" s="273"/>
      <c r="C19" s="273"/>
      <c r="D19" s="273"/>
      <c r="E19" s="273"/>
      <c r="F19" s="195">
        <v>2.5</v>
      </c>
      <c r="G19" s="54" t="s">
        <v>60</v>
      </c>
      <c r="H19" s="54" t="s">
        <v>61</v>
      </c>
    </row>
    <row r="20" spans="1:8" x14ac:dyDescent="0.2">
      <c r="A20" s="273" t="s">
        <v>62</v>
      </c>
      <c r="B20" s="273"/>
      <c r="C20" s="273"/>
      <c r="D20" s="273"/>
      <c r="E20" s="273"/>
      <c r="F20" s="195">
        <v>0.6</v>
      </c>
      <c r="G20" s="54" t="s">
        <v>63</v>
      </c>
      <c r="H20" s="54" t="s">
        <v>64</v>
      </c>
    </row>
    <row r="21" spans="1:8" ht="33.75" x14ac:dyDescent="0.2">
      <c r="A21" s="55" t="s">
        <v>65</v>
      </c>
      <c r="B21" s="193">
        <v>3</v>
      </c>
      <c r="C21" s="55" t="s">
        <v>66</v>
      </c>
      <c r="D21" s="194">
        <v>1</v>
      </c>
      <c r="E21" s="55" t="s">
        <v>67</v>
      </c>
      <c r="F21" s="57">
        <f>B21*D21</f>
        <v>3</v>
      </c>
      <c r="G21" s="54" t="s">
        <v>68</v>
      </c>
      <c r="H21" s="54" t="s">
        <v>69</v>
      </c>
    </row>
    <row r="22" spans="1:8" ht="23.25" thickBot="1" x14ac:dyDescent="0.25">
      <c r="A22" s="273" t="s">
        <v>70</v>
      </c>
      <c r="B22" s="273"/>
      <c r="C22" s="273"/>
      <c r="D22" s="273"/>
      <c r="E22" s="273"/>
      <c r="F22" s="196">
        <v>8</v>
      </c>
      <c r="G22" s="54" t="s">
        <v>71</v>
      </c>
      <c r="H22" s="54" t="s">
        <v>72</v>
      </c>
    </row>
    <row r="23" spans="1:8" ht="13.5" customHeight="1" thickBot="1" x14ac:dyDescent="0.25">
      <c r="A23" s="276" t="s">
        <v>73</v>
      </c>
      <c r="B23" s="276"/>
      <c r="C23" s="276"/>
      <c r="D23" s="276"/>
      <c r="E23" s="276"/>
      <c r="F23" s="58">
        <f>SUM(F15:F22)</f>
        <v>36.799999999999997</v>
      </c>
      <c r="G23" s="59"/>
      <c r="H23" s="60"/>
    </row>
    <row r="24" spans="1:8" x14ac:dyDescent="0.2">
      <c r="A24" s="44"/>
      <c r="B24" s="44"/>
      <c r="C24" s="44"/>
      <c r="D24" s="44"/>
      <c r="E24" s="44"/>
      <c r="F24" s="51"/>
      <c r="G24" s="60"/>
      <c r="H24" s="60"/>
    </row>
    <row r="25" spans="1:8" ht="18" thickBot="1" x14ac:dyDescent="0.35">
      <c r="A25" s="275" t="s">
        <v>74</v>
      </c>
      <c r="B25" s="275"/>
      <c r="C25" s="275"/>
      <c r="D25" s="275"/>
      <c r="E25" s="275"/>
      <c r="F25" s="275"/>
      <c r="G25" s="275"/>
      <c r="H25" s="52"/>
    </row>
    <row r="26" spans="1:8" ht="13.5" thickTop="1" x14ac:dyDescent="0.2">
      <c r="A26" s="46"/>
      <c r="B26" s="46"/>
      <c r="C26" s="46"/>
      <c r="D26" s="46"/>
      <c r="E26" s="46"/>
      <c r="F26" s="53" t="s">
        <v>44</v>
      </c>
      <c r="G26" s="53" t="s">
        <v>45</v>
      </c>
      <c r="H26" s="53" t="s">
        <v>46</v>
      </c>
    </row>
    <row r="27" spans="1:8" ht="33.75" x14ac:dyDescent="0.2">
      <c r="A27" s="273" t="s">
        <v>75</v>
      </c>
      <c r="B27" s="273"/>
      <c r="C27" s="273"/>
      <c r="D27" s="273"/>
      <c r="E27" s="273"/>
      <c r="F27" s="197">
        <v>2.78</v>
      </c>
      <c r="G27" s="54" t="s">
        <v>76</v>
      </c>
      <c r="H27" s="54" t="s">
        <v>77</v>
      </c>
    </row>
    <row r="28" spans="1:8" ht="33.75" x14ac:dyDescent="0.2">
      <c r="A28" s="273" t="s">
        <v>78</v>
      </c>
      <c r="B28" s="273"/>
      <c r="C28" s="273"/>
      <c r="D28" s="273"/>
      <c r="E28" s="273"/>
      <c r="F28" s="197">
        <v>8.33</v>
      </c>
      <c r="G28" s="54" t="s">
        <v>79</v>
      </c>
      <c r="H28" s="54" t="s">
        <v>80</v>
      </c>
    </row>
    <row r="29" spans="1:8" x14ac:dyDescent="0.2">
      <c r="A29" s="277" t="s">
        <v>81</v>
      </c>
      <c r="B29" s="277"/>
      <c r="C29" s="277"/>
      <c r="D29" s="277"/>
      <c r="E29" s="277"/>
      <c r="F29" s="61">
        <f>F28+F27</f>
        <v>11.11</v>
      </c>
      <c r="G29" s="62"/>
      <c r="H29" s="62"/>
    </row>
    <row r="30" spans="1:8" ht="13.5" thickBot="1" x14ac:dyDescent="0.25">
      <c r="A30" s="278" t="s">
        <v>82</v>
      </c>
      <c r="B30" s="278"/>
      <c r="C30" s="278"/>
      <c r="D30" s="278"/>
      <c r="E30" s="278"/>
      <c r="F30" s="63">
        <f>F29%*F23</f>
        <v>4.0884799999999997</v>
      </c>
      <c r="G30" s="64" t="s">
        <v>83</v>
      </c>
      <c r="H30" s="65" t="s">
        <v>84</v>
      </c>
    </row>
    <row r="31" spans="1:8" ht="13.5" customHeight="1" thickBot="1" x14ac:dyDescent="0.25">
      <c r="A31" s="279" t="s">
        <v>85</v>
      </c>
      <c r="B31" s="279"/>
      <c r="C31" s="279"/>
      <c r="D31" s="279"/>
      <c r="E31" s="279"/>
      <c r="F31" s="58">
        <f>F29+F30</f>
        <v>15.19848</v>
      </c>
      <c r="G31" s="66"/>
      <c r="H31" s="67"/>
    </row>
    <row r="32" spans="1:8" x14ac:dyDescent="0.2">
      <c r="A32" s="44"/>
      <c r="B32" s="44"/>
      <c r="C32" s="44"/>
      <c r="D32" s="44"/>
      <c r="E32" s="44"/>
      <c r="F32" s="51"/>
      <c r="G32" s="49"/>
      <c r="H32" s="49"/>
    </row>
    <row r="33" spans="1:8" ht="18" thickBot="1" x14ac:dyDescent="0.35">
      <c r="A33" s="275" t="s">
        <v>86</v>
      </c>
      <c r="B33" s="275"/>
      <c r="C33" s="275"/>
      <c r="D33" s="275"/>
      <c r="E33" s="275"/>
      <c r="F33" s="275"/>
      <c r="G33" s="275"/>
      <c r="H33" s="52"/>
    </row>
    <row r="34" spans="1:8" ht="13.5" thickTop="1" x14ac:dyDescent="0.2">
      <c r="A34" s="46"/>
      <c r="B34" s="46"/>
      <c r="C34" s="46"/>
      <c r="D34" s="46"/>
      <c r="E34" s="46"/>
      <c r="F34" s="53" t="s">
        <v>44</v>
      </c>
      <c r="G34" s="53" t="s">
        <v>45</v>
      </c>
      <c r="H34" s="53" t="s">
        <v>46</v>
      </c>
    </row>
    <row r="35" spans="1:8" ht="33.75" x14ac:dyDescent="0.2">
      <c r="A35" s="273" t="s">
        <v>87</v>
      </c>
      <c r="B35" s="273"/>
      <c r="C35" s="273"/>
      <c r="D35" s="273"/>
      <c r="E35" s="273"/>
      <c r="F35" s="195">
        <v>0.03</v>
      </c>
      <c r="G35" s="54" t="s">
        <v>88</v>
      </c>
      <c r="H35" s="54" t="s">
        <v>89</v>
      </c>
    </row>
    <row r="36" spans="1:8" ht="13.5" thickBot="1" x14ac:dyDescent="0.25">
      <c r="A36" s="280" t="s">
        <v>90</v>
      </c>
      <c r="B36" s="280"/>
      <c r="C36" s="280"/>
      <c r="D36" s="280"/>
      <c r="E36" s="280"/>
      <c r="F36" s="68">
        <f>F35%*F23</f>
        <v>1.1039999999999998E-2</v>
      </c>
      <c r="G36" s="64" t="s">
        <v>91</v>
      </c>
      <c r="H36" s="65" t="s">
        <v>92</v>
      </c>
    </row>
    <row r="37" spans="1:8" ht="13.5" customHeight="1" thickBot="1" x14ac:dyDescent="0.25">
      <c r="A37" s="276" t="s">
        <v>93</v>
      </c>
      <c r="B37" s="276"/>
      <c r="C37" s="276"/>
      <c r="D37" s="276"/>
      <c r="E37" s="276"/>
      <c r="F37" s="58">
        <f>F35+F36</f>
        <v>4.1039999999999993E-2</v>
      </c>
      <c r="G37" s="59"/>
      <c r="H37" s="60"/>
    </row>
    <row r="38" spans="1:8" x14ac:dyDescent="0.2">
      <c r="A38" s="44"/>
      <c r="B38" s="44"/>
      <c r="C38" s="44"/>
      <c r="D38" s="44"/>
      <c r="E38" s="44"/>
      <c r="F38" s="51"/>
      <c r="G38" s="49"/>
      <c r="H38" s="49"/>
    </row>
    <row r="39" spans="1:8" ht="18" thickBot="1" x14ac:dyDescent="0.35">
      <c r="A39" s="230" t="s">
        <v>94</v>
      </c>
      <c r="B39" s="230"/>
      <c r="C39" s="230"/>
      <c r="D39" s="230"/>
      <c r="E39" s="230"/>
      <c r="F39" s="230"/>
      <c r="G39" s="230"/>
      <c r="H39" s="69"/>
    </row>
    <row r="40" spans="1:8" ht="13.5" thickTop="1" x14ac:dyDescent="0.2">
      <c r="A40" s="46"/>
      <c r="B40" s="46"/>
      <c r="C40" s="46"/>
      <c r="D40" s="46"/>
      <c r="E40" s="46"/>
      <c r="F40" s="53" t="s">
        <v>44</v>
      </c>
      <c r="G40" s="53" t="s">
        <v>45</v>
      </c>
      <c r="H40" s="53" t="s">
        <v>46</v>
      </c>
    </row>
    <row r="41" spans="1:8" ht="67.5" x14ac:dyDescent="0.2">
      <c r="A41" s="273" t="s">
        <v>95</v>
      </c>
      <c r="B41" s="273"/>
      <c r="C41" s="273"/>
      <c r="D41" s="273"/>
      <c r="E41" s="273"/>
      <c r="F41" s="195">
        <v>0.42</v>
      </c>
      <c r="G41" s="54" t="s">
        <v>96</v>
      </c>
      <c r="H41" s="54" t="s">
        <v>97</v>
      </c>
    </row>
    <row r="42" spans="1:8" x14ac:dyDescent="0.2">
      <c r="A42" s="273" t="s">
        <v>98</v>
      </c>
      <c r="B42" s="273"/>
      <c r="C42" s="273"/>
      <c r="D42" s="273"/>
      <c r="E42" s="273"/>
      <c r="F42" s="70">
        <f>F41*8%</f>
        <v>3.3599999999999998E-2</v>
      </c>
      <c r="G42" s="54" t="s">
        <v>99</v>
      </c>
      <c r="H42" s="71" t="s">
        <v>100</v>
      </c>
    </row>
    <row r="43" spans="1:8" x14ac:dyDescent="0.2">
      <c r="A43" s="273" t="s">
        <v>101</v>
      </c>
      <c r="B43" s="273"/>
      <c r="C43" s="273"/>
      <c r="D43" s="273"/>
      <c r="E43" s="273"/>
      <c r="F43" s="70">
        <f>F41*8%*40%</f>
        <v>1.3440000000000001E-2</v>
      </c>
      <c r="G43" s="54"/>
      <c r="H43" s="71" t="s">
        <v>102</v>
      </c>
    </row>
    <row r="44" spans="1:8" ht="45" x14ac:dyDescent="0.2">
      <c r="A44" s="273" t="s">
        <v>103</v>
      </c>
      <c r="B44" s="273"/>
      <c r="C44" s="273"/>
      <c r="D44" s="273"/>
      <c r="E44" s="273"/>
      <c r="F44" s="198">
        <v>1.94</v>
      </c>
      <c r="G44" s="54" t="s">
        <v>104</v>
      </c>
      <c r="H44" s="54" t="s">
        <v>105</v>
      </c>
    </row>
    <row r="45" spans="1:8" x14ac:dyDescent="0.2">
      <c r="A45" s="273" t="s">
        <v>106</v>
      </c>
      <c r="B45" s="273"/>
      <c r="C45" s="273"/>
      <c r="D45" s="273"/>
      <c r="E45" s="273"/>
      <c r="F45" s="70">
        <f>$F$23*F44%</f>
        <v>0.71392</v>
      </c>
      <c r="G45" s="72" t="s">
        <v>107</v>
      </c>
      <c r="H45" s="62" t="s">
        <v>108</v>
      </c>
    </row>
    <row r="46" spans="1:8" x14ac:dyDescent="0.2">
      <c r="A46" s="273" t="s">
        <v>109</v>
      </c>
      <c r="B46" s="273"/>
      <c r="C46" s="273"/>
      <c r="D46" s="273"/>
      <c r="E46" s="273"/>
      <c r="F46" s="73">
        <f>F44*8%*40%</f>
        <v>6.2080000000000003E-2</v>
      </c>
      <c r="G46" s="74"/>
      <c r="H46" s="62" t="s">
        <v>110</v>
      </c>
    </row>
    <row r="47" spans="1:8" ht="79.5" thickBot="1" x14ac:dyDescent="0.25">
      <c r="A47" s="273" t="s">
        <v>111</v>
      </c>
      <c r="B47" s="273"/>
      <c r="C47" s="273"/>
      <c r="D47" s="273"/>
      <c r="E47" s="273"/>
      <c r="F47" s="199">
        <v>3.44</v>
      </c>
      <c r="G47" s="75" t="s">
        <v>112</v>
      </c>
      <c r="H47" s="75" t="s">
        <v>113</v>
      </c>
    </row>
    <row r="48" spans="1:8" ht="13.5" customHeight="1" thickBot="1" x14ac:dyDescent="0.25">
      <c r="A48" s="276" t="s">
        <v>114</v>
      </c>
      <c r="B48" s="276"/>
      <c r="C48" s="276"/>
      <c r="D48" s="276"/>
      <c r="E48" s="276"/>
      <c r="F48" s="58">
        <f>SUM(F41:F47)</f>
        <v>6.6230399999999996</v>
      </c>
      <c r="G48" s="59"/>
      <c r="H48" s="60"/>
    </row>
    <row r="49" spans="1:13" x14ac:dyDescent="0.2">
      <c r="A49" s="76"/>
      <c r="B49" s="76"/>
      <c r="C49" s="76"/>
      <c r="D49" s="76"/>
      <c r="E49" s="76"/>
      <c r="F49" s="51"/>
      <c r="G49" s="49"/>
      <c r="H49" s="49"/>
    </row>
    <row r="50" spans="1:13" ht="18" thickBot="1" x14ac:dyDescent="0.35">
      <c r="A50" s="275" t="s">
        <v>115</v>
      </c>
      <c r="B50" s="275"/>
      <c r="C50" s="275"/>
      <c r="D50" s="275"/>
      <c r="E50" s="275"/>
      <c r="F50" s="275"/>
      <c r="G50" s="275"/>
      <c r="H50" s="52"/>
    </row>
    <row r="51" spans="1:13" ht="13.5" thickTop="1" x14ac:dyDescent="0.2">
      <c r="A51" s="46"/>
      <c r="B51" s="46"/>
      <c r="C51" s="46"/>
      <c r="D51" s="46"/>
      <c r="E51" s="46"/>
      <c r="F51" s="53" t="s">
        <v>44</v>
      </c>
      <c r="G51" s="53" t="s">
        <v>45</v>
      </c>
      <c r="H51" s="53" t="s">
        <v>46</v>
      </c>
    </row>
    <row r="52" spans="1:13" ht="45" x14ac:dyDescent="0.2">
      <c r="A52" s="273" t="s">
        <v>116</v>
      </c>
      <c r="B52" s="273"/>
      <c r="C52" s="273"/>
      <c r="D52" s="273"/>
      <c r="E52" s="273"/>
      <c r="F52" s="195">
        <v>8.33</v>
      </c>
      <c r="G52" s="54" t="s">
        <v>117</v>
      </c>
      <c r="H52" s="54" t="s">
        <v>118</v>
      </c>
      <c r="M52" s="77"/>
    </row>
    <row r="53" spans="1:13" ht="78.75" x14ac:dyDescent="0.2">
      <c r="A53" s="273" t="s">
        <v>119</v>
      </c>
      <c r="B53" s="273"/>
      <c r="C53" s="273"/>
      <c r="D53" s="273"/>
      <c r="E53" s="273"/>
      <c r="F53" s="195">
        <v>1.66</v>
      </c>
      <c r="G53" s="54" t="s">
        <v>120</v>
      </c>
      <c r="H53" s="54" t="s">
        <v>121</v>
      </c>
    </row>
    <row r="54" spans="1:13" ht="67.5" x14ac:dyDescent="0.2">
      <c r="A54" s="273" t="s">
        <v>122</v>
      </c>
      <c r="B54" s="273"/>
      <c r="C54" s="273"/>
      <c r="D54" s="273"/>
      <c r="E54" s="273"/>
      <c r="F54" s="195">
        <v>0.02</v>
      </c>
      <c r="G54" s="54" t="s">
        <v>123</v>
      </c>
      <c r="H54" s="54" t="s">
        <v>124</v>
      </c>
    </row>
    <row r="55" spans="1:13" ht="56.25" x14ac:dyDescent="0.2">
      <c r="A55" s="273" t="s">
        <v>125</v>
      </c>
      <c r="B55" s="273"/>
      <c r="C55" s="273"/>
      <c r="D55" s="273"/>
      <c r="E55" s="273"/>
      <c r="F55" s="195">
        <v>0.28000000000000003</v>
      </c>
      <c r="G55" s="54" t="s">
        <v>126</v>
      </c>
      <c r="H55" s="54" t="s">
        <v>127</v>
      </c>
    </row>
    <row r="56" spans="1:13" ht="90" x14ac:dyDescent="0.2">
      <c r="A56" s="273" t="s">
        <v>128</v>
      </c>
      <c r="B56" s="273"/>
      <c r="C56" s="273"/>
      <c r="D56" s="273"/>
      <c r="E56" s="273"/>
      <c r="F56" s="195">
        <v>0.03</v>
      </c>
      <c r="G56" s="54" t="s">
        <v>129</v>
      </c>
      <c r="H56" s="54" t="s">
        <v>130</v>
      </c>
    </row>
    <row r="57" spans="1:13" x14ac:dyDescent="0.2">
      <c r="A57" s="282" t="s">
        <v>131</v>
      </c>
      <c r="B57" s="282"/>
      <c r="C57" s="282"/>
      <c r="D57" s="282"/>
      <c r="E57" s="282"/>
      <c r="F57" s="78">
        <f>SUM(F52:F56)</f>
        <v>10.319999999999999</v>
      </c>
      <c r="G57" s="79"/>
      <c r="H57" s="79"/>
    </row>
    <row r="58" spans="1:13" ht="26.25" customHeight="1" thickBot="1" x14ac:dyDescent="0.25">
      <c r="A58" s="281" t="s">
        <v>132</v>
      </c>
      <c r="B58" s="281"/>
      <c r="C58" s="281"/>
      <c r="D58" s="281"/>
      <c r="E58" s="281"/>
      <c r="F58" s="80">
        <f>F57%*$F$23</f>
        <v>3.7977599999999994</v>
      </c>
      <c r="G58" s="81" t="s">
        <v>133</v>
      </c>
      <c r="H58" s="82" t="s">
        <v>134</v>
      </c>
    </row>
    <row r="59" spans="1:13" ht="13.5" customHeight="1" thickBot="1" x14ac:dyDescent="0.25">
      <c r="A59" s="276" t="s">
        <v>135</v>
      </c>
      <c r="B59" s="276"/>
      <c r="C59" s="276"/>
      <c r="D59" s="276"/>
      <c r="E59" s="276"/>
      <c r="F59" s="58">
        <f>F57+F58</f>
        <v>14.117759999999997</v>
      </c>
      <c r="G59" s="59"/>
      <c r="H59" s="60"/>
    </row>
    <row r="60" spans="1:13" ht="13.5" thickBot="1" x14ac:dyDescent="0.25">
      <c r="A60" s="76"/>
      <c r="B60" s="76"/>
      <c r="C60" s="76"/>
      <c r="D60" s="76"/>
      <c r="E60" s="76"/>
      <c r="F60" s="51"/>
      <c r="G60" s="49"/>
      <c r="H60" s="49"/>
    </row>
    <row r="61" spans="1:13" ht="13.5" customHeight="1" thickBot="1" x14ac:dyDescent="0.25">
      <c r="A61" s="285" t="s">
        <v>136</v>
      </c>
      <c r="B61" s="285"/>
      <c r="C61" s="285"/>
      <c r="D61" s="285"/>
      <c r="E61" s="285"/>
      <c r="F61" s="285"/>
      <c r="G61" s="285"/>
      <c r="H61" s="285"/>
    </row>
    <row r="62" spans="1:13" x14ac:dyDescent="0.2">
      <c r="A62" s="46"/>
      <c r="B62" s="46"/>
      <c r="C62" s="46"/>
      <c r="D62" s="46"/>
      <c r="E62" s="46"/>
      <c r="F62" s="48"/>
      <c r="G62" s="83"/>
      <c r="H62" s="83"/>
    </row>
    <row r="63" spans="1:13" ht="13.5" customHeight="1" thickBot="1" x14ac:dyDescent="0.25">
      <c r="A63" s="283" t="s">
        <v>137</v>
      </c>
      <c r="B63" s="283"/>
      <c r="C63" s="283"/>
      <c r="D63" s="283"/>
      <c r="E63" s="283"/>
      <c r="F63" s="84">
        <f>F23</f>
        <v>36.799999999999997</v>
      </c>
      <c r="G63" s="46"/>
      <c r="H63" s="46"/>
    </row>
    <row r="64" spans="1:13" ht="13.5" customHeight="1" thickBot="1" x14ac:dyDescent="0.25">
      <c r="A64" s="283" t="s">
        <v>138</v>
      </c>
      <c r="B64" s="283"/>
      <c r="C64" s="283"/>
      <c r="D64" s="283"/>
      <c r="E64" s="283"/>
      <c r="F64" s="84">
        <f>F31</f>
        <v>15.19848</v>
      </c>
      <c r="G64" s="46"/>
      <c r="H64" s="46"/>
    </row>
    <row r="65" spans="1:8" ht="13.5" customHeight="1" thickBot="1" x14ac:dyDescent="0.25">
      <c r="A65" s="283" t="s">
        <v>139</v>
      </c>
      <c r="B65" s="283"/>
      <c r="C65" s="283"/>
      <c r="D65" s="283"/>
      <c r="E65" s="283"/>
      <c r="F65" s="84">
        <f>F37</f>
        <v>4.1039999999999993E-2</v>
      </c>
      <c r="G65" s="46"/>
      <c r="H65" s="46"/>
    </row>
    <row r="66" spans="1:8" ht="13.5" customHeight="1" thickBot="1" x14ac:dyDescent="0.25">
      <c r="A66" s="283" t="s">
        <v>140</v>
      </c>
      <c r="B66" s="283"/>
      <c r="C66" s="283"/>
      <c r="D66" s="283"/>
      <c r="E66" s="283"/>
      <c r="F66" s="84">
        <f>F48</f>
        <v>6.6230399999999996</v>
      </c>
      <c r="G66" s="46"/>
      <c r="H66" s="46"/>
    </row>
    <row r="67" spans="1:8" ht="13.5" customHeight="1" thickBot="1" x14ac:dyDescent="0.25">
      <c r="A67" s="283" t="s">
        <v>141</v>
      </c>
      <c r="B67" s="283"/>
      <c r="C67" s="283"/>
      <c r="D67" s="283"/>
      <c r="E67" s="283"/>
      <c r="F67" s="84">
        <f>F59</f>
        <v>14.117759999999997</v>
      </c>
      <c r="G67" s="46"/>
      <c r="H67" s="46"/>
    </row>
    <row r="68" spans="1:8" ht="13.5" customHeight="1" thickBot="1" x14ac:dyDescent="0.25">
      <c r="A68" s="276" t="s">
        <v>142</v>
      </c>
      <c r="B68" s="276"/>
      <c r="C68" s="276"/>
      <c r="D68" s="276"/>
      <c r="E68" s="276"/>
      <c r="F68" s="58">
        <f>SUM(F63:F67)</f>
        <v>72.780319999999989</v>
      </c>
      <c r="G68" s="59" t="s">
        <v>44</v>
      </c>
      <c r="H68" s="60"/>
    </row>
    <row r="69" spans="1:8" ht="15" x14ac:dyDescent="0.2">
      <c r="A69" s="85"/>
      <c r="B69" s="85"/>
      <c r="C69" s="85"/>
      <c r="D69" s="85"/>
      <c r="E69" s="85"/>
      <c r="F69" s="86"/>
      <c r="G69" s="86"/>
      <c r="H69" s="86"/>
    </row>
    <row r="70" spans="1:8" x14ac:dyDescent="0.2">
      <c r="A70" s="284" t="s">
        <v>143</v>
      </c>
      <c r="B70" s="284"/>
      <c r="C70" s="284"/>
      <c r="D70" s="46"/>
      <c r="E70" s="46"/>
      <c r="F70" s="48"/>
      <c r="G70" s="49"/>
      <c r="H70" s="49"/>
    </row>
  </sheetData>
  <sheetProtection password="E2ED" sheet="1" objects="1" scenarios="1" selectLockedCells="1"/>
  <mergeCells count="51">
    <mergeCell ref="A67:E67"/>
    <mergeCell ref="A68:E68"/>
    <mergeCell ref="A70:C70"/>
    <mergeCell ref="A59:E59"/>
    <mergeCell ref="A61:H61"/>
    <mergeCell ref="A63:E63"/>
    <mergeCell ref="A64:E64"/>
    <mergeCell ref="A65:E65"/>
    <mergeCell ref="A66:E66"/>
    <mergeCell ref="A58:E58"/>
    <mergeCell ref="A45:E45"/>
    <mergeCell ref="A46:E46"/>
    <mergeCell ref="A47:E47"/>
    <mergeCell ref="A48:E48"/>
    <mergeCell ref="A50:G50"/>
    <mergeCell ref="A52:E52"/>
    <mergeCell ref="A53:E53"/>
    <mergeCell ref="A54:E54"/>
    <mergeCell ref="A55:E55"/>
    <mergeCell ref="A56:E56"/>
    <mergeCell ref="A57:E57"/>
    <mergeCell ref="A44:E44"/>
    <mergeCell ref="A28:E28"/>
    <mergeCell ref="A29:E29"/>
    <mergeCell ref="A30:E30"/>
    <mergeCell ref="A31:E31"/>
    <mergeCell ref="A33:G33"/>
    <mergeCell ref="A35:E35"/>
    <mergeCell ref="A36:E36"/>
    <mergeCell ref="A37:E37"/>
    <mergeCell ref="A41:E41"/>
    <mergeCell ref="A42:E42"/>
    <mergeCell ref="A43:E43"/>
    <mergeCell ref="A27:E27"/>
    <mergeCell ref="A11:H11"/>
    <mergeCell ref="A13:G13"/>
    <mergeCell ref="A15:E15"/>
    <mergeCell ref="A16:E16"/>
    <mergeCell ref="A17:E17"/>
    <mergeCell ref="A18:E18"/>
    <mergeCell ref="A19:E19"/>
    <mergeCell ref="A20:E20"/>
    <mergeCell ref="A22:E22"/>
    <mergeCell ref="A23:E23"/>
    <mergeCell ref="A25:G25"/>
    <mergeCell ref="A8:E9"/>
    <mergeCell ref="A1:H1"/>
    <mergeCell ref="A2:H2"/>
    <mergeCell ref="A3:H3"/>
    <mergeCell ref="A5:H5"/>
    <mergeCell ref="A6:H6"/>
  </mergeCells>
  <conditionalFormatting sqref="H9">
    <cfRule type="expression" dxfId="3" priority="1">
      <formula>$F$9&lt;&gt;""</formula>
    </cfRule>
  </conditionalFormatting>
  <conditionalFormatting sqref="G8">
    <cfRule type="expression" dxfId="2" priority="2">
      <formula>$F$8&lt;&gt;""</formula>
    </cfRule>
  </conditionalFormatting>
  <conditionalFormatting sqref="G9">
    <cfRule type="expression" dxfId="1" priority="3">
      <formula>$F$9&lt;&gt;""</formula>
    </cfRule>
  </conditionalFormatting>
  <conditionalFormatting sqref="H8">
    <cfRule type="expression" dxfId="0" priority="4">
      <formula>$F$8&lt;&gt;""</formula>
    </cfRule>
  </conditionalFormatting>
  <printOptions horizontalCentered="1"/>
  <pageMargins left="0.11811023622047245" right="0.11811023622047245" top="0.74803149606299213" bottom="0.27559055118110237" header="0.19685039370078741" footer="7.874015748031496E-2"/>
  <pageSetup paperSize="9" scale="70" firstPageNumber="0" orientation="portrait" horizontalDpi="300" verticalDpi="300" r:id="rId1"/>
  <headerFooter>
    <oddHeader>&amp;C&amp;G&amp;R&amp;8&amp;P</oddHeader>
    <oddFooter>&amp;L&amp;8&amp;G
   &amp;"Arial,Negrito"&amp;K08-024SCCAT/CFIC/ECOFC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AMK21"/>
  <sheetViews>
    <sheetView view="pageBreakPreview" zoomScaleNormal="100" workbookViewId="0">
      <selection sqref="A1:XFD1048576"/>
    </sheetView>
  </sheetViews>
  <sheetFormatPr defaultRowHeight="15" x14ac:dyDescent="0.25"/>
  <cols>
    <col min="1" max="1" width="56.7109375" style="206" customWidth="1"/>
    <col min="2" max="2" width="17.85546875" style="206" customWidth="1"/>
    <col min="3" max="1025" width="9.140625" style="206" customWidth="1"/>
    <col min="1026" max="16384" width="9.140625" style="30"/>
  </cols>
  <sheetData>
    <row r="1" spans="1:2" ht="18" x14ac:dyDescent="0.25">
      <c r="A1" s="288" t="str">
        <f>Posto!A1</f>
        <v>TRIBUNAL REGIONAL ELEITORAL DO PARANA</v>
      </c>
      <c r="B1" s="288"/>
    </row>
    <row r="2" spans="1:2" x14ac:dyDescent="0.25">
      <c r="A2" s="289" t="str">
        <f>Posto!A2</f>
        <v>Planilha de Custos e Formação de Preços - Estimativa TRE/PR</v>
      </c>
      <c r="B2" s="289"/>
    </row>
    <row r="3" spans="1:2" x14ac:dyDescent="0.25">
      <c r="A3" s="290" t="str">
        <f>Posto!A3</f>
        <v>Serviços de Telefonista</v>
      </c>
      <c r="B3" s="290"/>
    </row>
    <row r="4" spans="1:2" ht="15.75" thickBot="1" x14ac:dyDescent="0.3">
      <c r="A4" s="291"/>
      <c r="B4" s="291"/>
    </row>
    <row r="5" spans="1:2" x14ac:dyDescent="0.25">
      <c r="A5" s="292" t="str">
        <f>Posto!A8</f>
        <v>Empresa</v>
      </c>
      <c r="B5" s="292"/>
    </row>
    <row r="6" spans="1:2" ht="15.75" thickBot="1" x14ac:dyDescent="0.3">
      <c r="A6" s="293" t="str">
        <f>Posto!A9</f>
        <v>CNPJ</v>
      </c>
      <c r="B6" s="293"/>
    </row>
    <row r="7" spans="1:2" ht="15.75" thickBot="1" x14ac:dyDescent="0.3">
      <c r="A7" s="207"/>
      <c r="B7" s="207"/>
    </row>
    <row r="8" spans="1:2" ht="30" customHeight="1" thickBot="1" x14ac:dyDescent="0.3">
      <c r="A8" s="285" t="s">
        <v>152</v>
      </c>
      <c r="B8" s="285"/>
    </row>
    <row r="9" spans="1:2" ht="15.75" thickBot="1" x14ac:dyDescent="0.3">
      <c r="A9" s="208"/>
      <c r="B9" s="208"/>
    </row>
    <row r="10" spans="1:2" ht="15.75" thickBot="1" x14ac:dyDescent="0.3">
      <c r="A10" s="209" t="s">
        <v>212</v>
      </c>
      <c r="B10" s="210" t="s">
        <v>213</v>
      </c>
    </row>
    <row r="11" spans="1:2" x14ac:dyDescent="0.25">
      <c r="A11" s="211" t="s">
        <v>214</v>
      </c>
      <c r="B11" s="220">
        <v>0.03</v>
      </c>
    </row>
    <row r="12" spans="1:2" x14ac:dyDescent="0.25">
      <c r="A12" s="212" t="s">
        <v>215</v>
      </c>
      <c r="B12" s="221">
        <v>6.7900000000000002E-2</v>
      </c>
    </row>
    <row r="13" spans="1:2" x14ac:dyDescent="0.25">
      <c r="A13" s="212" t="s">
        <v>216</v>
      </c>
      <c r="B13" s="221">
        <v>1.6500000000000001E-2</v>
      </c>
    </row>
    <row r="14" spans="1:2" ht="16.5" customHeight="1" x14ac:dyDescent="0.25">
      <c r="A14" s="212" t="s">
        <v>217</v>
      </c>
      <c r="B14" s="221">
        <v>7.5999999999999998E-2</v>
      </c>
    </row>
    <row r="15" spans="1:2" x14ac:dyDescent="0.25">
      <c r="A15" s="212" t="s">
        <v>218</v>
      </c>
      <c r="B15" s="221">
        <v>0.05</v>
      </c>
    </row>
    <row r="16" spans="1:2" ht="15.75" thickBot="1" x14ac:dyDescent="0.3">
      <c r="A16" s="213" t="s">
        <v>219</v>
      </c>
      <c r="B16" s="222"/>
    </row>
    <row r="17" spans="1:2" ht="32.25" customHeight="1" thickBot="1" x14ac:dyDescent="0.3">
      <c r="A17" s="286" t="s">
        <v>220</v>
      </c>
      <c r="B17" s="286"/>
    </row>
    <row r="18" spans="1:2" ht="15.75" thickBot="1" x14ac:dyDescent="0.3">
      <c r="A18" s="214" t="s">
        <v>221</v>
      </c>
      <c r="B18" s="215">
        <f>((1+B11)/(1-(B13+B14+B15+B16)-B12))-1</f>
        <v>0.30445795339412363</v>
      </c>
    </row>
    <row r="19" spans="1:2" x14ac:dyDescent="0.25">
      <c r="A19" s="216"/>
      <c r="B19" s="217"/>
    </row>
    <row r="20" spans="1:2" ht="15.75" thickBot="1" x14ac:dyDescent="0.3">
      <c r="A20" s="218" t="s">
        <v>222</v>
      </c>
      <c r="B20" s="219"/>
    </row>
    <row r="21" spans="1:2" ht="15" customHeight="1" x14ac:dyDescent="0.25">
      <c r="A21" s="287" t="s">
        <v>223</v>
      </c>
      <c r="B21" s="287"/>
    </row>
  </sheetData>
  <sheetProtection password="E2ED" sheet="1" objects="1" scenarios="1" selectLockedCells="1"/>
  <mergeCells count="9">
    <mergeCell ref="A8:B8"/>
    <mergeCell ref="A17:B17"/>
    <mergeCell ref="A21:B21"/>
    <mergeCell ref="A1:B1"/>
    <mergeCell ref="A2:B2"/>
    <mergeCell ref="A3:B3"/>
    <mergeCell ref="A4:B4"/>
    <mergeCell ref="A5:B5"/>
    <mergeCell ref="A6:B6"/>
  </mergeCells>
  <printOptions horizontalCentered="1"/>
  <pageMargins left="0.51181102362204722" right="0.51181102362204722" top="1.1023622047244095" bottom="0.39370078740157483" header="0.31496062992125984" footer="7.874015748031496E-2"/>
  <pageSetup paperSize="9" firstPageNumber="0" orientation="portrait" horizontalDpi="300" verticalDpi="300" r:id="rId1"/>
  <headerFooter>
    <oddHeader>&amp;C&amp;G&amp;R&amp;8&amp;P</oddHeader>
    <oddFooter>&amp;L&amp;8&amp;G
   &amp;"Arial,Negrito"&amp;K08-024SCCAT/CFIC/SECOFC</oddFoot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FF"/>
    <pageSetUpPr fitToPage="1"/>
  </sheetPr>
  <dimension ref="A1:AMK27"/>
  <sheetViews>
    <sheetView showGridLines="0" view="pageBreakPreview" zoomScaleNormal="100" workbookViewId="0">
      <selection sqref="A1:XFD1048576"/>
    </sheetView>
  </sheetViews>
  <sheetFormatPr defaultRowHeight="12.75" x14ac:dyDescent="0.2"/>
  <cols>
    <col min="1" max="1" width="45.5703125" style="191" customWidth="1"/>
    <col min="2" max="5" width="12.7109375" style="161" customWidth="1"/>
    <col min="6" max="6" width="2.85546875" style="161" customWidth="1"/>
    <col min="7" max="10" width="12.7109375" style="161" customWidth="1"/>
    <col min="11" max="247" width="9.140625" style="161" customWidth="1"/>
    <col min="248" max="248" width="31.28515625" style="161" customWidth="1"/>
    <col min="249" max="249" width="18" style="161" customWidth="1"/>
    <col min="250" max="250" width="14" style="161" customWidth="1"/>
    <col min="251" max="254" width="12.42578125" style="161" customWidth="1"/>
    <col min="255" max="255" width="4.85546875" style="161" customWidth="1"/>
    <col min="256" max="259" width="12.7109375" style="161" customWidth="1"/>
    <col min="260" max="503" width="9.140625" style="161" customWidth="1"/>
    <col min="504" max="504" width="31.28515625" style="161" customWidth="1"/>
    <col min="505" max="505" width="18" style="161" customWidth="1"/>
    <col min="506" max="506" width="14" style="161" customWidth="1"/>
    <col min="507" max="510" width="12.42578125" style="161" customWidth="1"/>
    <col min="511" max="511" width="4.85546875" style="161" customWidth="1"/>
    <col min="512" max="515" width="12.7109375" style="161" customWidth="1"/>
    <col min="516" max="759" width="9.140625" style="161" customWidth="1"/>
    <col min="760" max="760" width="31.28515625" style="161" customWidth="1"/>
    <col min="761" max="761" width="18" style="161" customWidth="1"/>
    <col min="762" max="762" width="14" style="161" customWidth="1"/>
    <col min="763" max="766" width="12.42578125" style="161" customWidth="1"/>
    <col min="767" max="767" width="4.85546875" style="161" customWidth="1"/>
    <col min="768" max="771" width="12.7109375" style="161" customWidth="1"/>
    <col min="772" max="1015" width="9.140625" style="161" customWidth="1"/>
    <col min="1016" max="1016" width="31.28515625" style="161" customWidth="1"/>
    <col min="1017" max="1017" width="18" style="161" customWidth="1"/>
    <col min="1018" max="1018" width="14" style="161" customWidth="1"/>
    <col min="1019" max="1022" width="12.42578125" style="161" customWidth="1"/>
    <col min="1023" max="1023" width="4.85546875" style="161" customWidth="1"/>
    <col min="1024" max="1025" width="12.7109375" style="161" customWidth="1"/>
    <col min="1026" max="16384" width="9.140625" style="30"/>
  </cols>
  <sheetData>
    <row r="1" spans="1:10" s="160" customFormat="1" ht="18" customHeight="1" x14ac:dyDescent="0.2">
      <c r="A1" s="297" t="str">
        <f>Posto!A1</f>
        <v>TRIBUNAL REGIONAL ELEITORAL DO PARANA</v>
      </c>
      <c r="B1" s="297"/>
      <c r="C1" s="297"/>
      <c r="D1" s="297"/>
      <c r="E1" s="297"/>
      <c r="F1" s="297"/>
      <c r="G1" s="297"/>
      <c r="H1" s="297"/>
      <c r="I1" s="297"/>
      <c r="J1" s="297"/>
    </row>
    <row r="2" spans="1:10" ht="12.75" customHeight="1" x14ac:dyDescent="0.2">
      <c r="A2" s="298" t="str">
        <f>Posto!A2</f>
        <v>Planilha de Custos e Formação de Preços - Estimativa TRE/PR</v>
      </c>
      <c r="B2" s="298"/>
      <c r="C2" s="298"/>
      <c r="D2" s="298"/>
      <c r="E2" s="298"/>
      <c r="F2" s="298"/>
      <c r="G2" s="298"/>
      <c r="H2" s="298"/>
      <c r="I2" s="298"/>
      <c r="J2" s="298"/>
    </row>
    <row r="3" spans="1:10" ht="15" customHeight="1" x14ac:dyDescent="0.2">
      <c r="A3" s="299" t="str">
        <f>Posto!A3</f>
        <v>Serviços de Telefonista</v>
      </c>
      <c r="B3" s="299"/>
      <c r="C3" s="299"/>
      <c r="D3" s="299"/>
      <c r="E3" s="299"/>
      <c r="F3" s="299"/>
      <c r="G3" s="299"/>
      <c r="H3" s="299"/>
      <c r="I3" s="299"/>
      <c r="J3" s="299"/>
    </row>
    <row r="4" spans="1:10" ht="15" customHeight="1" x14ac:dyDescent="0.2">
      <c r="A4" s="233"/>
      <c r="B4" s="233"/>
      <c r="C4" s="233"/>
      <c r="D4" s="233"/>
      <c r="E4" s="233"/>
    </row>
    <row r="5" spans="1:10" s="161" customFormat="1" ht="15" customHeight="1" thickBot="1" x14ac:dyDescent="0.25">
      <c r="A5" s="162"/>
      <c r="B5" s="162"/>
      <c r="C5" s="163"/>
      <c r="D5" s="233"/>
      <c r="E5" s="164"/>
    </row>
    <row r="6" spans="1:10" s="161" customFormat="1" ht="15" customHeight="1" x14ac:dyDescent="0.2">
      <c r="A6" s="300" t="str">
        <f>Posto!A8</f>
        <v>Empresa</v>
      </c>
      <c r="B6" s="300"/>
      <c r="C6" s="300"/>
      <c r="D6" s="300"/>
      <c r="E6" s="300"/>
      <c r="F6" s="300"/>
      <c r="G6" s="300"/>
      <c r="H6" s="300"/>
      <c r="I6" s="300"/>
      <c r="J6" s="300"/>
    </row>
    <row r="7" spans="1:10" s="161" customFormat="1" ht="15" customHeight="1" thickBot="1" x14ac:dyDescent="0.25">
      <c r="A7" s="301" t="str">
        <f>Posto!A9</f>
        <v>CNPJ</v>
      </c>
      <c r="B7" s="301"/>
      <c r="C7" s="301"/>
      <c r="D7" s="301"/>
      <c r="E7" s="301"/>
      <c r="F7" s="301"/>
      <c r="G7" s="301"/>
      <c r="H7" s="301"/>
      <c r="I7" s="301"/>
      <c r="J7" s="301"/>
    </row>
    <row r="8" spans="1:10" s="161" customFormat="1" ht="13.5" thickBot="1" x14ac:dyDescent="0.25">
      <c r="A8" s="165"/>
      <c r="B8" s="165"/>
      <c r="C8" s="165"/>
      <c r="D8" s="165"/>
      <c r="E8" s="165"/>
    </row>
    <row r="9" spans="1:10" s="161" customFormat="1" ht="25.5" customHeight="1" thickBot="1" x14ac:dyDescent="0.25">
      <c r="A9" s="302" t="s">
        <v>197</v>
      </c>
      <c r="B9" s="302"/>
      <c r="C9" s="302"/>
      <c r="D9" s="302"/>
      <c r="E9" s="302"/>
      <c r="F9" s="302"/>
      <c r="G9" s="302"/>
      <c r="H9" s="302"/>
      <c r="I9" s="302"/>
      <c r="J9" s="302"/>
    </row>
    <row r="10" spans="1:10" s="161" customFormat="1" ht="25.5" customHeight="1" x14ac:dyDescent="0.25">
      <c r="A10" s="294" t="s">
        <v>198</v>
      </c>
      <c r="B10" s="294"/>
      <c r="C10" s="294"/>
      <c r="D10" s="294"/>
      <c r="E10" s="294"/>
    </row>
    <row r="11" spans="1:10" s="168" customFormat="1" ht="24.95" customHeight="1" thickBot="1" x14ac:dyDescent="0.3">
      <c r="A11" s="166" t="s">
        <v>204</v>
      </c>
      <c r="B11" s="166"/>
      <c r="C11" s="167"/>
      <c r="D11" s="167"/>
      <c r="E11" s="201"/>
      <c r="F11" s="167"/>
      <c r="G11" s="296" t="s">
        <v>199</v>
      </c>
      <c r="H11" s="296"/>
      <c r="I11" s="296"/>
      <c r="J11" s="296"/>
    </row>
    <row r="12" spans="1:10" s="161" customFormat="1" ht="24.75" thickTop="1" x14ac:dyDescent="0.2">
      <c r="A12" s="173"/>
      <c r="B12" s="169" t="s">
        <v>202</v>
      </c>
      <c r="C12" s="169" t="s">
        <v>203</v>
      </c>
      <c r="D12" s="170" t="s">
        <v>200</v>
      </c>
      <c r="E12" s="174" t="s">
        <v>201</v>
      </c>
      <c r="G12" s="172"/>
      <c r="H12" s="172"/>
      <c r="I12" s="172"/>
      <c r="J12" s="172"/>
    </row>
    <row r="13" spans="1:10" s="161" customFormat="1" x14ac:dyDescent="0.2">
      <c r="A13" s="175" t="s">
        <v>205</v>
      </c>
      <c r="B13" s="231">
        <v>2</v>
      </c>
      <c r="C13" s="176">
        <v>6</v>
      </c>
      <c r="D13" s="200">
        <f>J13</f>
        <v>142.63</v>
      </c>
      <c r="E13" s="183">
        <f>ROUND(((B13*D13)/C13),2)</f>
        <v>47.54</v>
      </c>
      <c r="G13" s="239">
        <v>119.9</v>
      </c>
      <c r="H13" s="239">
        <v>169</v>
      </c>
      <c r="I13" s="239">
        <v>139</v>
      </c>
      <c r="J13" s="177">
        <f>ROUND((IF(AND(G13="",H13="",I13="")=TRUE,0,AVERAGE(G13:I13))),2)</f>
        <v>142.63</v>
      </c>
    </row>
    <row r="14" spans="1:10" s="161" customFormat="1" x14ac:dyDescent="0.2">
      <c r="A14" s="178" t="s">
        <v>206</v>
      </c>
      <c r="B14" s="179">
        <v>2</v>
      </c>
      <c r="C14" s="180">
        <v>6</v>
      </c>
      <c r="D14" s="200">
        <f>J14</f>
        <v>63.53</v>
      </c>
      <c r="E14" s="181">
        <f>ROUND(((B14*D14)/C14),2)</f>
        <v>21.18</v>
      </c>
      <c r="G14" s="240">
        <v>71.7</v>
      </c>
      <c r="H14" s="240">
        <v>54</v>
      </c>
      <c r="I14" s="240">
        <v>64.900000000000006</v>
      </c>
      <c r="J14" s="182">
        <f>ROUND((IF(AND(G14="",H14="",I14="")=TRUE,0,AVERAGE(G14:I14))),2)</f>
        <v>63.53</v>
      </c>
    </row>
    <row r="15" spans="1:10" s="161" customFormat="1" x14ac:dyDescent="0.2">
      <c r="A15" s="175" t="s">
        <v>207</v>
      </c>
      <c r="B15" s="231">
        <v>2</v>
      </c>
      <c r="C15" s="176">
        <v>6</v>
      </c>
      <c r="D15" s="200">
        <f>J15</f>
        <v>63</v>
      </c>
      <c r="E15" s="183">
        <f>ROUND(((B15*D15)/C15),2)</f>
        <v>21</v>
      </c>
      <c r="G15" s="239">
        <v>64</v>
      </c>
      <c r="H15" s="239">
        <v>65</v>
      </c>
      <c r="I15" s="239">
        <v>59.99</v>
      </c>
      <c r="J15" s="177">
        <f t="shared" ref="J15:J17" si="0">ROUND((IF(AND(G15="",H15="",I15="")=TRUE,0,AVERAGE(G15:I15))),2)</f>
        <v>63</v>
      </c>
    </row>
    <row r="16" spans="1:10" s="161" customFormat="1" x14ac:dyDescent="0.2">
      <c r="A16" s="178" t="s">
        <v>208</v>
      </c>
      <c r="B16" s="179">
        <v>2</v>
      </c>
      <c r="C16" s="180">
        <v>6</v>
      </c>
      <c r="D16" s="200">
        <f>J16</f>
        <v>68.3</v>
      </c>
      <c r="E16" s="181">
        <f>ROUND(((B16*D16)/C16),2)</f>
        <v>22.77</v>
      </c>
      <c r="G16" s="240">
        <v>62</v>
      </c>
      <c r="H16" s="240">
        <v>78</v>
      </c>
      <c r="I16" s="240">
        <v>64.900000000000006</v>
      </c>
      <c r="J16" s="182">
        <f t="shared" si="0"/>
        <v>68.3</v>
      </c>
    </row>
    <row r="17" spans="1:10" s="161" customFormat="1" x14ac:dyDescent="0.2">
      <c r="A17" s="175" t="s">
        <v>209</v>
      </c>
      <c r="B17" s="231">
        <v>2</v>
      </c>
      <c r="C17" s="176">
        <v>6</v>
      </c>
      <c r="D17" s="200">
        <f>J17</f>
        <v>76.87</v>
      </c>
      <c r="E17" s="183">
        <f>ROUND(((B17*D17)/C17),2)</f>
        <v>25.62</v>
      </c>
      <c r="G17" s="239">
        <v>75</v>
      </c>
      <c r="H17" s="239">
        <v>75.7</v>
      </c>
      <c r="I17" s="239">
        <v>79.900000000000006</v>
      </c>
      <c r="J17" s="177">
        <f t="shared" si="0"/>
        <v>76.87</v>
      </c>
    </row>
    <row r="18" spans="1:10" s="161" customFormat="1" x14ac:dyDescent="0.2">
      <c r="A18" s="30"/>
      <c r="B18" s="30"/>
      <c r="C18" s="30"/>
      <c r="D18" s="30"/>
      <c r="E18" s="171">
        <f>SUM(E13:E17)</f>
        <v>138.10999999999999</v>
      </c>
      <c r="G18" s="172"/>
      <c r="H18" s="172"/>
      <c r="I18" s="172"/>
      <c r="J18" s="172"/>
    </row>
    <row r="19" spans="1:10" s="161" customFormat="1" ht="25.5" customHeight="1" x14ac:dyDescent="0.25">
      <c r="A19" s="295" t="s">
        <v>211</v>
      </c>
      <c r="B19" s="295"/>
      <c r="C19" s="295"/>
      <c r="D19" s="295"/>
      <c r="E19" s="295"/>
      <c r="G19" s="172"/>
      <c r="H19" s="172"/>
      <c r="I19" s="172"/>
      <c r="J19" s="172"/>
    </row>
    <row r="20" spans="1:10" s="168" customFormat="1" ht="24.95" customHeight="1" thickBot="1" x14ac:dyDescent="0.3">
      <c r="A20" s="202" t="s">
        <v>210</v>
      </c>
      <c r="B20" s="203"/>
      <c r="C20" s="204"/>
      <c r="D20" s="204"/>
      <c r="E20" s="205"/>
      <c r="G20" s="190"/>
      <c r="H20" s="190"/>
      <c r="I20" s="190"/>
      <c r="J20" s="190"/>
    </row>
    <row r="21" spans="1:10" s="168" customFormat="1" ht="24.75" thickTop="1" x14ac:dyDescent="0.2">
      <c r="A21" s="184"/>
      <c r="B21" s="185" t="s">
        <v>202</v>
      </c>
      <c r="C21" s="185" t="s">
        <v>203</v>
      </c>
      <c r="D21" s="170" t="s">
        <v>200</v>
      </c>
      <c r="E21" s="185" t="s">
        <v>201</v>
      </c>
      <c r="G21" s="190"/>
      <c r="H21" s="190"/>
      <c r="I21" s="190"/>
      <c r="J21" s="190"/>
    </row>
    <row r="22" spans="1:10" s="161" customFormat="1" x14ac:dyDescent="0.2">
      <c r="A22" s="175" t="s">
        <v>205</v>
      </c>
      <c r="B22" s="231">
        <v>2</v>
      </c>
      <c r="C22" s="176">
        <f>3+(4/30)</f>
        <v>3.1333333333333333</v>
      </c>
      <c r="D22" s="187">
        <f>D13</f>
        <v>142.63</v>
      </c>
      <c r="E22" s="183">
        <f>ROUND(((B22*D22)/C22),2)</f>
        <v>91.04</v>
      </c>
      <c r="G22" s="39"/>
      <c r="H22" s="39"/>
      <c r="I22" s="39"/>
      <c r="J22" s="188"/>
    </row>
    <row r="23" spans="1:10" s="161" customFormat="1" x14ac:dyDescent="0.2">
      <c r="A23" s="178" t="s">
        <v>206</v>
      </c>
      <c r="B23" s="179">
        <v>2</v>
      </c>
      <c r="C23" s="180">
        <f>3+(4/30)</f>
        <v>3.1333333333333333</v>
      </c>
      <c r="D23" s="189">
        <f>D14</f>
        <v>63.53</v>
      </c>
      <c r="E23" s="181">
        <f>ROUND(((B23*D23)/C23),2)</f>
        <v>40.549999999999997</v>
      </c>
      <c r="G23" s="39"/>
      <c r="H23" s="39"/>
      <c r="I23" s="39"/>
      <c r="J23" s="188"/>
    </row>
    <row r="24" spans="1:10" s="161" customFormat="1" x14ac:dyDescent="0.2">
      <c r="A24" s="175" t="s">
        <v>207</v>
      </c>
      <c r="B24" s="231">
        <v>2</v>
      </c>
      <c r="C24" s="176">
        <f>3+(4/30)</f>
        <v>3.1333333333333333</v>
      </c>
      <c r="D24" s="187">
        <f>D15</f>
        <v>63</v>
      </c>
      <c r="E24" s="183">
        <f>ROUND(((B24*D24)/C24),2)</f>
        <v>40.21</v>
      </c>
      <c r="G24" s="39"/>
      <c r="H24" s="39"/>
      <c r="I24" s="39"/>
      <c r="J24" s="188"/>
    </row>
    <row r="25" spans="1:10" s="161" customFormat="1" x14ac:dyDescent="0.2">
      <c r="A25" s="178" t="s">
        <v>208</v>
      </c>
      <c r="B25" s="179">
        <v>2</v>
      </c>
      <c r="C25" s="180">
        <f>3+(4/30)</f>
        <v>3.1333333333333333</v>
      </c>
      <c r="D25" s="189">
        <f>D16</f>
        <v>68.3</v>
      </c>
      <c r="E25" s="181">
        <f>ROUND(((B25*D25)/C25),2)</f>
        <v>43.6</v>
      </c>
      <c r="G25" s="39"/>
      <c r="H25" s="39"/>
      <c r="I25" s="39"/>
      <c r="J25" s="188"/>
    </row>
    <row r="26" spans="1:10" s="161" customFormat="1" x14ac:dyDescent="0.2">
      <c r="A26" s="175" t="s">
        <v>209</v>
      </c>
      <c r="B26" s="231">
        <v>2</v>
      </c>
      <c r="C26" s="176">
        <f>3+(4/30)</f>
        <v>3.1333333333333333</v>
      </c>
      <c r="D26" s="187">
        <f>D17</f>
        <v>76.87</v>
      </c>
      <c r="E26" s="183">
        <f>ROUND(((B26*D26)/C26),2)</f>
        <v>49.07</v>
      </c>
      <c r="G26" s="39"/>
      <c r="H26" s="39"/>
      <c r="I26" s="39"/>
      <c r="J26" s="188"/>
    </row>
    <row r="27" spans="1:10" s="161" customFormat="1" x14ac:dyDescent="0.2">
      <c r="A27" s="30"/>
      <c r="B27" s="30"/>
      <c r="C27" s="30"/>
      <c r="D27" s="30"/>
      <c r="E27" s="171">
        <f>SUM(E22:E26)</f>
        <v>264.47000000000003</v>
      </c>
      <c r="G27" s="186"/>
      <c r="H27" s="186"/>
      <c r="I27" s="186"/>
      <c r="J27" s="186"/>
    </row>
  </sheetData>
  <sheetProtection password="E2ED" sheet="1" objects="1" scenarios="1"/>
  <mergeCells count="9">
    <mergeCell ref="A10:E10"/>
    <mergeCell ref="A19:E19"/>
    <mergeCell ref="G11:J11"/>
    <mergeCell ref="A1:J1"/>
    <mergeCell ref="A2:J2"/>
    <mergeCell ref="A3:J3"/>
    <mergeCell ref="A6:J6"/>
    <mergeCell ref="A7:J7"/>
    <mergeCell ref="A9:J9"/>
  </mergeCells>
  <printOptions horizontalCentered="1"/>
  <pageMargins left="0.19685039370078741" right="0.19685039370078741" top="0.7" bottom="0.39370078740157483" header="0.19685039370078741" footer="0.15748031496062992"/>
  <pageSetup paperSize="9" scale="66" firstPageNumber="0" orientation="portrait" horizontalDpi="300" verticalDpi="300" r:id="rId1"/>
  <headerFooter>
    <oddHeader>&amp;C&amp;G&amp;R&amp;8&amp;P</oddHeader>
    <oddFooter>&amp;L&amp;8&amp;G
   &amp;"Arial,Negrito"&amp;K08-024SCCAT/CFIC/SECOFC</oddFoot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pageSetUpPr fitToPage="1"/>
  </sheetPr>
  <dimension ref="A1:AMK58"/>
  <sheetViews>
    <sheetView showGridLines="0" view="pageBreakPreview" zoomScaleNormal="100" workbookViewId="0">
      <selection sqref="A1:XFD1048576"/>
    </sheetView>
  </sheetViews>
  <sheetFormatPr defaultRowHeight="12.75" x14ac:dyDescent="0.2"/>
  <cols>
    <col min="1" max="1" width="36.5703125" style="121" customWidth="1"/>
    <col min="2" max="8" width="14.7109375" style="88" customWidth="1"/>
    <col min="9" max="9" width="14.140625" style="88" customWidth="1"/>
    <col min="10" max="13" width="17.140625" style="88" customWidth="1"/>
    <col min="14" max="14" width="19.85546875" style="88" customWidth="1"/>
    <col min="15" max="15" width="17.140625" style="88" customWidth="1"/>
    <col min="16" max="16" width="34.28515625" style="88" customWidth="1"/>
    <col min="17" max="17" width="17.7109375" style="88" customWidth="1"/>
    <col min="18" max="18" width="13.42578125" style="88" customWidth="1"/>
    <col min="19" max="20" width="11.42578125" style="88" customWidth="1"/>
    <col min="21" max="21" width="16.5703125" style="88" customWidth="1"/>
    <col min="22" max="1024" width="11.42578125" style="88" customWidth="1"/>
    <col min="1025" max="16384" width="9.140625" style="87"/>
  </cols>
  <sheetData>
    <row r="1" spans="1:17 1025:1025" ht="18" x14ac:dyDescent="0.25">
      <c r="A1" s="304" t="str">
        <f>Posto!A1</f>
        <v>TRIBUNAL REGIONAL ELEITORAL DO PARANA</v>
      </c>
      <c r="B1" s="304"/>
      <c r="C1" s="304"/>
      <c r="D1" s="304"/>
      <c r="E1" s="304"/>
      <c r="F1" s="304"/>
      <c r="G1" s="304"/>
      <c r="H1" s="304"/>
    </row>
    <row r="2" spans="1:17 1025:1025" s="89" customFormat="1" ht="15" customHeight="1" x14ac:dyDescent="0.2">
      <c r="A2" s="305" t="str">
        <f>Posto!A2</f>
        <v>Planilha de Custos e Formação de Preços - Estimativa TRE/PR</v>
      </c>
      <c r="B2" s="305"/>
      <c r="C2" s="305"/>
      <c r="D2" s="305"/>
      <c r="E2" s="305"/>
      <c r="F2" s="305"/>
      <c r="G2" s="305"/>
      <c r="H2" s="305"/>
    </row>
    <row r="3" spans="1:17 1025:1025" ht="15" customHeight="1" x14ac:dyDescent="0.2">
      <c r="A3" s="306" t="str">
        <f>Posto!A3</f>
        <v>Serviços de Telefonista</v>
      </c>
      <c r="B3" s="306"/>
      <c r="C3" s="306"/>
      <c r="D3" s="306"/>
      <c r="E3" s="306"/>
      <c r="F3" s="306"/>
      <c r="G3" s="306"/>
      <c r="H3" s="306"/>
    </row>
    <row r="4" spans="1:17 1025:1025" ht="15" customHeight="1" thickBot="1" x14ac:dyDescent="0.25">
      <c r="A4" s="237"/>
      <c r="B4" s="237"/>
      <c r="C4" s="237"/>
      <c r="D4" s="237"/>
      <c r="E4" s="237"/>
      <c r="F4" s="237"/>
      <c r="G4" s="237"/>
      <c r="H4" s="237"/>
    </row>
    <row r="5" spans="1:17 1025:1025" ht="15" customHeight="1" x14ac:dyDescent="0.2">
      <c r="A5" s="307" t="str">
        <f>Posto!A8</f>
        <v>Empresa</v>
      </c>
      <c r="B5" s="307"/>
      <c r="C5" s="307"/>
      <c r="D5" s="307"/>
      <c r="E5" s="307"/>
      <c r="F5" s="307"/>
      <c r="G5" s="307"/>
      <c r="H5" s="307"/>
    </row>
    <row r="6" spans="1:17 1025:1025" ht="15" customHeight="1" thickBot="1" x14ac:dyDescent="0.25">
      <c r="A6" s="308" t="str">
        <f>Posto!A9</f>
        <v>CNPJ</v>
      </c>
      <c r="B6" s="308"/>
      <c r="C6" s="308"/>
      <c r="D6" s="308"/>
      <c r="E6" s="308"/>
      <c r="F6" s="308"/>
      <c r="G6" s="308"/>
      <c r="H6" s="308"/>
    </row>
    <row r="7" spans="1:17 1025:1025" ht="15" customHeight="1" thickBot="1" x14ac:dyDescent="0.25">
      <c r="A7" s="303"/>
      <c r="B7" s="303"/>
      <c r="C7" s="303"/>
      <c r="D7" s="303"/>
      <c r="E7" s="303"/>
      <c r="F7" s="303"/>
      <c r="G7" s="303"/>
      <c r="H7" s="303"/>
    </row>
    <row r="8" spans="1:17 1025:1025" ht="25.5" customHeight="1" thickBot="1" x14ac:dyDescent="0.25">
      <c r="A8" s="318" t="s">
        <v>144</v>
      </c>
      <c r="B8" s="319"/>
      <c r="C8" s="319"/>
      <c r="D8" s="319"/>
      <c r="E8" s="319"/>
      <c r="F8" s="319"/>
      <c r="G8" s="319"/>
      <c r="H8" s="320"/>
    </row>
    <row r="9" spans="1:17 1025:1025" ht="15" customHeight="1" x14ac:dyDescent="0.2">
      <c r="A9" s="91"/>
      <c r="B9" s="90"/>
      <c r="C9" s="90"/>
      <c r="D9" s="90"/>
      <c r="E9" s="90"/>
      <c r="F9" s="90"/>
      <c r="G9" s="90"/>
      <c r="H9" s="90"/>
    </row>
    <row r="10" spans="1:17 1025:1025" ht="24.75" customHeight="1" x14ac:dyDescent="0.2">
      <c r="A10" s="92" t="s">
        <v>145</v>
      </c>
      <c r="B10" s="93" t="s">
        <v>146</v>
      </c>
      <c r="C10" s="94"/>
      <c r="D10" s="90"/>
      <c r="E10" s="90"/>
      <c r="F10" s="90"/>
      <c r="G10" s="90"/>
      <c r="H10" s="90"/>
    </row>
    <row r="11" spans="1:17 1025:1025" s="88" customFormat="1" ht="15" customHeight="1" x14ac:dyDescent="0.2">
      <c r="A11" s="95" t="s">
        <v>24</v>
      </c>
      <c r="B11" s="96">
        <v>36</v>
      </c>
      <c r="C11" s="97"/>
      <c r="D11" s="90"/>
      <c r="E11" s="90"/>
      <c r="F11" s="90"/>
      <c r="G11" s="90"/>
      <c r="H11" s="90"/>
      <c r="AMK11" s="87"/>
    </row>
    <row r="12" spans="1:17 1025:1025" s="102" customFormat="1" ht="25.5" customHeight="1" thickBot="1" x14ac:dyDescent="0.3">
      <c r="A12" s="296" t="s">
        <v>147</v>
      </c>
      <c r="B12" s="296"/>
      <c r="C12" s="296"/>
      <c r="D12" s="296"/>
      <c r="E12" s="296"/>
      <c r="F12" s="296"/>
      <c r="G12" s="296"/>
      <c r="H12" s="296"/>
      <c r="I12" s="98"/>
      <c r="J12" s="99"/>
      <c r="K12" s="99"/>
      <c r="L12" s="99"/>
      <c r="M12" s="100"/>
      <c r="N12" s="99"/>
      <c r="O12" s="99"/>
      <c r="P12" s="101"/>
    </row>
    <row r="13" spans="1:17 1025:1025" s="88" customFormat="1" ht="64.5" customHeight="1" thickTop="1" thickBot="1" x14ac:dyDescent="0.25">
      <c r="A13" s="309" t="s">
        <v>145</v>
      </c>
      <c r="B13" s="310" t="s">
        <v>13</v>
      </c>
      <c r="C13" s="311" t="s">
        <v>148</v>
      </c>
      <c r="D13" s="103" t="s">
        <v>149</v>
      </c>
      <c r="E13" s="103" t="s">
        <v>150</v>
      </c>
      <c r="F13" s="312" t="s">
        <v>151</v>
      </c>
      <c r="G13" s="103" t="s">
        <v>152</v>
      </c>
      <c r="H13" s="311" t="s">
        <v>153</v>
      </c>
      <c r="I13" s="104"/>
      <c r="J13" s="105"/>
      <c r="K13" s="105"/>
      <c r="L13" s="105"/>
      <c r="M13" s="105"/>
      <c r="N13" s="105"/>
      <c r="O13" s="105"/>
      <c r="P13" s="106"/>
      <c r="Q13" s="106"/>
      <c r="AMK13" s="87"/>
    </row>
    <row r="14" spans="1:17 1025:1025" s="88" customFormat="1" ht="15" customHeight="1" thickTop="1" x14ac:dyDescent="0.2">
      <c r="A14" s="309"/>
      <c r="B14" s="310"/>
      <c r="C14" s="311"/>
      <c r="D14" s="107">
        <v>0.2</v>
      </c>
      <c r="E14" s="107">
        <f>'Encargos Sociais'!F23/100</f>
        <v>0.36799999999999999</v>
      </c>
      <c r="F14" s="312"/>
      <c r="G14" s="107">
        <f>CITL!B18</f>
        <v>0.30445795339412363</v>
      </c>
      <c r="H14" s="311"/>
      <c r="I14" s="104"/>
      <c r="J14" s="105"/>
      <c r="K14" s="105"/>
      <c r="L14" s="105"/>
      <c r="M14" s="105"/>
      <c r="N14" s="105"/>
      <c r="O14" s="105"/>
      <c r="P14" s="106"/>
      <c r="Q14" s="106"/>
      <c r="AMK14" s="87"/>
    </row>
    <row r="15" spans="1:17 1025:1025" s="88" customFormat="1" ht="15" customHeight="1" x14ac:dyDescent="0.2">
      <c r="A15" s="95" t="str">
        <f>A11</f>
        <v>Telefonista (CBO 4222-05) - 36hs</v>
      </c>
      <c r="B15" s="223">
        <f>Posto!B16</f>
        <v>1100</v>
      </c>
      <c r="C15" s="108">
        <f>(B15/(B11*5))*1.5</f>
        <v>9.1666666666666661</v>
      </c>
      <c r="D15" s="108">
        <f>C15*D14</f>
        <v>1.8333333333333333</v>
      </c>
      <c r="E15" s="109">
        <f>(C15+D15)*E14</f>
        <v>4.048</v>
      </c>
      <c r="F15" s="109">
        <f>C15+D15+E15</f>
        <v>15.048</v>
      </c>
      <c r="G15" s="109">
        <f>F15*G14</f>
        <v>4.581483282674772</v>
      </c>
      <c r="H15" s="224">
        <f>ROUND((F15+G15),2)</f>
        <v>19.63</v>
      </c>
      <c r="I15" s="104"/>
      <c r="J15" s="105"/>
      <c r="K15" s="105"/>
      <c r="L15" s="105"/>
      <c r="M15" s="105"/>
      <c r="N15" s="105"/>
      <c r="O15" s="105"/>
      <c r="P15" s="106"/>
      <c r="Q15" s="106"/>
      <c r="AMK15" s="87"/>
    </row>
    <row r="16" spans="1:17 1025:1025" s="102" customFormat="1" ht="25.5" customHeight="1" thickBot="1" x14ac:dyDescent="0.3">
      <c r="A16" s="296" t="s">
        <v>154</v>
      </c>
      <c r="B16" s="296"/>
      <c r="C16" s="296"/>
      <c r="D16" s="296"/>
      <c r="E16" s="296"/>
      <c r="F16" s="296"/>
      <c r="G16" s="296"/>
      <c r="H16" s="296"/>
      <c r="I16" s="98"/>
      <c r="J16" s="99"/>
      <c r="K16" s="99"/>
      <c r="L16" s="99"/>
      <c r="M16" s="99"/>
      <c r="N16" s="99"/>
      <c r="O16" s="99"/>
      <c r="P16" s="101"/>
      <c r="Q16" s="101"/>
    </row>
    <row r="17" spans="1:17 1025:1025" s="88" customFormat="1" ht="64.5" customHeight="1" thickTop="1" thickBot="1" x14ac:dyDescent="0.25">
      <c r="A17" s="313" t="s">
        <v>145</v>
      </c>
      <c r="B17" s="314" t="s">
        <v>13</v>
      </c>
      <c r="C17" s="311" t="s">
        <v>155</v>
      </c>
      <c r="D17" s="103" t="s">
        <v>149</v>
      </c>
      <c r="E17" s="103" t="s">
        <v>150</v>
      </c>
      <c r="F17" s="312" t="s">
        <v>151</v>
      </c>
      <c r="G17" s="103" t="s">
        <v>152</v>
      </c>
      <c r="H17" s="311" t="s">
        <v>153</v>
      </c>
      <c r="I17" s="104"/>
      <c r="J17" s="105"/>
      <c r="K17" s="105"/>
      <c r="L17" s="105"/>
      <c r="M17" s="105"/>
      <c r="N17" s="105"/>
      <c r="O17" s="105"/>
      <c r="P17" s="106"/>
      <c r="Q17" s="106"/>
      <c r="AMK17" s="87"/>
    </row>
    <row r="18" spans="1:17 1025:1025" s="88" customFormat="1" ht="15" customHeight="1" thickTop="1" x14ac:dyDescent="0.2">
      <c r="A18" s="313"/>
      <c r="B18" s="314"/>
      <c r="C18" s="311"/>
      <c r="D18" s="107">
        <v>0.2</v>
      </c>
      <c r="E18" s="107">
        <f>'Encargos Sociais'!F23/100</f>
        <v>0.36799999999999999</v>
      </c>
      <c r="F18" s="312"/>
      <c r="G18" s="107">
        <f>CITL!B18</f>
        <v>0.30445795339412363</v>
      </c>
      <c r="H18" s="311"/>
      <c r="I18" s="104"/>
      <c r="J18" s="105"/>
      <c r="K18" s="105"/>
      <c r="L18" s="105"/>
      <c r="M18" s="105"/>
      <c r="N18" s="105"/>
      <c r="O18" s="105"/>
      <c r="P18" s="106"/>
      <c r="Q18" s="106"/>
      <c r="AMK18" s="87"/>
    </row>
    <row r="19" spans="1:17 1025:1025" s="88" customFormat="1" ht="15" customHeight="1" x14ac:dyDescent="0.2">
      <c r="A19" s="95" t="str">
        <f>A15</f>
        <v>Telefonista (CBO 4222-05) - 36hs</v>
      </c>
      <c r="B19" s="223">
        <f>Posto!B16</f>
        <v>1100</v>
      </c>
      <c r="C19" s="108">
        <f>(B19/($B$11*5))*2</f>
        <v>12.222222222222221</v>
      </c>
      <c r="D19" s="108">
        <f>C19*D18</f>
        <v>2.4444444444444446</v>
      </c>
      <c r="E19" s="109">
        <f>(C19+D19)*E18</f>
        <v>5.3973333333333331</v>
      </c>
      <c r="F19" s="109">
        <f>C19+D19+E19</f>
        <v>20.064</v>
      </c>
      <c r="G19" s="109">
        <f>F19*G18</f>
        <v>6.1086443768996963</v>
      </c>
      <c r="H19" s="224">
        <f>ROUND((F19+G19),2)</f>
        <v>26.17</v>
      </c>
      <c r="I19" s="104"/>
      <c r="J19" s="105"/>
      <c r="K19" s="105"/>
      <c r="L19" s="105"/>
      <c r="M19" s="105"/>
      <c r="N19" s="105"/>
      <c r="O19" s="105"/>
      <c r="P19" s="106"/>
      <c r="Q19" s="106"/>
      <c r="AMK19" s="87"/>
    </row>
    <row r="20" spans="1:17 1025:1025" s="102" customFormat="1" ht="25.5" customHeight="1" thickBot="1" x14ac:dyDescent="0.3">
      <c r="A20" s="323" t="s">
        <v>156</v>
      </c>
      <c r="B20" s="323"/>
      <c r="C20" s="323"/>
      <c r="D20" s="323"/>
      <c r="E20" s="323"/>
      <c r="F20" s="323"/>
      <c r="G20" s="323"/>
      <c r="H20" s="323"/>
      <c r="I20" s="98"/>
      <c r="J20" s="99"/>
      <c r="K20" s="99"/>
      <c r="L20" s="99"/>
      <c r="M20" s="99"/>
      <c r="N20" s="99"/>
      <c r="O20" s="99"/>
      <c r="P20" s="101"/>
      <c r="Q20" s="101"/>
    </row>
    <row r="21" spans="1:17 1025:1025" s="88" customFormat="1" ht="64.5" customHeight="1" thickTop="1" x14ac:dyDescent="0.2">
      <c r="A21" s="309" t="s">
        <v>145</v>
      </c>
      <c r="B21" s="315" t="s">
        <v>13</v>
      </c>
      <c r="C21" s="316" t="s">
        <v>157</v>
      </c>
      <c r="D21" s="236" t="s">
        <v>149</v>
      </c>
      <c r="E21" s="236" t="s">
        <v>150</v>
      </c>
      <c r="F21" s="317" t="s">
        <v>151</v>
      </c>
      <c r="G21" s="236" t="s">
        <v>152</v>
      </c>
      <c r="H21" s="316" t="s">
        <v>153</v>
      </c>
      <c r="I21" s="104"/>
      <c r="J21" s="105"/>
      <c r="K21" s="105"/>
      <c r="L21" s="105"/>
      <c r="M21" s="105"/>
      <c r="N21" s="105"/>
      <c r="O21" s="105"/>
      <c r="P21" s="106"/>
      <c r="Q21" s="106"/>
      <c r="AMK21" s="87"/>
    </row>
    <row r="22" spans="1:17 1025:1025" s="88" customFormat="1" ht="15" customHeight="1" x14ac:dyDescent="0.2">
      <c r="A22" s="309"/>
      <c r="B22" s="315"/>
      <c r="C22" s="316"/>
      <c r="D22" s="107">
        <v>0.2</v>
      </c>
      <c r="E22" s="107">
        <f>'Encargos Sociais'!F23/100</f>
        <v>0.36799999999999999</v>
      </c>
      <c r="F22" s="317"/>
      <c r="G22" s="107">
        <f>CITL!B18</f>
        <v>0.30445795339412363</v>
      </c>
      <c r="H22" s="316"/>
      <c r="I22" s="104"/>
      <c r="J22" s="105"/>
      <c r="K22" s="105"/>
      <c r="L22" s="105"/>
      <c r="M22" s="105"/>
      <c r="N22" s="105"/>
      <c r="O22" s="105"/>
      <c r="P22" s="106"/>
      <c r="Q22" s="106"/>
      <c r="AMK22" s="87"/>
    </row>
    <row r="23" spans="1:17 1025:1025" s="88" customFormat="1" ht="15" customHeight="1" x14ac:dyDescent="0.2">
      <c r="A23" s="95" t="str">
        <f>A19</f>
        <v>Telefonista (CBO 4222-05) - 36hs</v>
      </c>
      <c r="B23" s="223">
        <f>Posto!B16</f>
        <v>1100</v>
      </c>
      <c r="C23" s="110">
        <f>(((B23/(B11*5))*1.1428571)*1.2)*1.5</f>
        <v>12.571428099999999</v>
      </c>
      <c r="D23" s="108">
        <f>C23*D22</f>
        <v>2.5142856199999999</v>
      </c>
      <c r="E23" s="109">
        <f>(C23+D23)*E22</f>
        <v>5.551542648959999</v>
      </c>
      <c r="F23" s="109">
        <f>C23+D23+E23</f>
        <v>20.637256368959996</v>
      </c>
      <c r="G23" s="109">
        <f>F23*G22</f>
        <v>6.2831768377634036</v>
      </c>
      <c r="H23" s="224">
        <f>ROUND((F23+G23),2)</f>
        <v>26.92</v>
      </c>
      <c r="I23" s="104"/>
      <c r="J23" s="105"/>
      <c r="K23" s="105"/>
      <c r="L23" s="105"/>
      <c r="M23" s="105"/>
      <c r="N23" s="105"/>
      <c r="O23" s="105"/>
      <c r="P23" s="106"/>
      <c r="Q23" s="106"/>
      <c r="AMK23" s="87"/>
    </row>
    <row r="24" spans="1:17 1025:1025" s="102" customFormat="1" ht="25.5" customHeight="1" thickBot="1" x14ac:dyDescent="0.3">
      <c r="A24" s="323" t="s">
        <v>158</v>
      </c>
      <c r="B24" s="323"/>
      <c r="C24" s="323"/>
      <c r="D24" s="323"/>
      <c r="E24" s="323"/>
      <c r="F24" s="323"/>
      <c r="G24" s="323"/>
      <c r="H24" s="323"/>
      <c r="I24" s="98"/>
      <c r="J24" s="99"/>
      <c r="K24" s="99"/>
      <c r="L24" s="99"/>
      <c r="M24" s="99"/>
      <c r="N24" s="99"/>
      <c r="O24" s="99"/>
      <c r="P24" s="101"/>
      <c r="Q24" s="101"/>
    </row>
    <row r="25" spans="1:17 1025:1025" s="88" customFormat="1" ht="64.5" customHeight="1" thickTop="1" x14ac:dyDescent="0.2">
      <c r="A25" s="309" t="s">
        <v>145</v>
      </c>
      <c r="B25" s="315" t="s">
        <v>13</v>
      </c>
      <c r="C25" s="316" t="s">
        <v>159</v>
      </c>
      <c r="D25" s="236" t="s">
        <v>149</v>
      </c>
      <c r="E25" s="236" t="s">
        <v>150</v>
      </c>
      <c r="F25" s="317" t="s">
        <v>151</v>
      </c>
      <c r="G25" s="236" t="s">
        <v>152</v>
      </c>
      <c r="H25" s="316" t="s">
        <v>160</v>
      </c>
      <c r="I25" s="104"/>
      <c r="J25" s="105"/>
      <c r="K25" s="105"/>
      <c r="L25" s="105"/>
      <c r="M25" s="105"/>
      <c r="N25" s="105"/>
      <c r="O25" s="105"/>
      <c r="P25" s="106"/>
      <c r="Q25" s="106"/>
      <c r="AMK25" s="87"/>
    </row>
    <row r="26" spans="1:17 1025:1025" s="88" customFormat="1" ht="15" customHeight="1" x14ac:dyDescent="0.2">
      <c r="A26" s="309"/>
      <c r="B26" s="315"/>
      <c r="C26" s="316"/>
      <c r="D26" s="107">
        <v>0.2</v>
      </c>
      <c r="E26" s="107">
        <f>'Encargos Sociais'!F23/100</f>
        <v>0.36799999999999999</v>
      </c>
      <c r="F26" s="317"/>
      <c r="G26" s="107">
        <f>CITL!B18</f>
        <v>0.30445795339412363</v>
      </c>
      <c r="H26" s="316"/>
      <c r="I26" s="104"/>
      <c r="J26" s="105"/>
      <c r="K26" s="105"/>
      <c r="L26" s="105"/>
      <c r="M26" s="105"/>
      <c r="N26" s="105"/>
      <c r="O26" s="105"/>
      <c r="P26" s="106"/>
      <c r="Q26" s="106"/>
      <c r="AMK26" s="87"/>
    </row>
    <row r="27" spans="1:17 1025:1025" s="88" customFormat="1" ht="15" customHeight="1" x14ac:dyDescent="0.2">
      <c r="A27" s="95" t="str">
        <f>A23</f>
        <v>Telefonista (CBO 4222-05) - 36hs</v>
      </c>
      <c r="B27" s="223">
        <f>Posto!B16</f>
        <v>1100</v>
      </c>
      <c r="C27" s="110">
        <f>(((B27/(B11*5))*1.1428571)*1.2)*2</f>
        <v>16.761904133333331</v>
      </c>
      <c r="D27" s="108">
        <f>C27*D26</f>
        <v>3.3523808266666664</v>
      </c>
      <c r="E27" s="109">
        <f>(C27+D27)*E26</f>
        <v>7.4020568652799996</v>
      </c>
      <c r="F27" s="109">
        <f>C27+D27+E27</f>
        <v>27.516341825279998</v>
      </c>
      <c r="G27" s="109">
        <f>F27*G26</f>
        <v>8.3775691170178721</v>
      </c>
      <c r="H27" s="224">
        <f>ROUND((F27+G27),2)</f>
        <v>35.89</v>
      </c>
      <c r="I27" s="104"/>
      <c r="J27" s="105"/>
      <c r="K27" s="105"/>
      <c r="L27" s="105"/>
      <c r="M27" s="105"/>
      <c r="N27" s="105"/>
      <c r="O27" s="105"/>
      <c r="P27" s="106"/>
      <c r="Q27" s="106"/>
      <c r="AMK27" s="87"/>
    </row>
    <row r="28" spans="1:17 1025:1025" s="102" customFormat="1" ht="25.5" customHeight="1" thickBot="1" x14ac:dyDescent="0.3">
      <c r="A28" s="321" t="s">
        <v>161</v>
      </c>
      <c r="B28" s="321"/>
      <c r="C28" s="321"/>
      <c r="D28" s="321"/>
      <c r="E28" s="321"/>
      <c r="F28" s="321"/>
      <c r="G28" s="321"/>
      <c r="H28" s="321"/>
      <c r="I28" s="99"/>
      <c r="J28" s="99"/>
      <c r="K28" s="99"/>
      <c r="L28" s="99"/>
      <c r="M28" s="99"/>
      <c r="N28" s="99"/>
      <c r="O28" s="99"/>
      <c r="P28" s="99"/>
      <c r="Q28" s="101"/>
    </row>
    <row r="29" spans="1:17 1025:1025" s="88" customFormat="1" ht="25.5" customHeight="1" thickTop="1" x14ac:dyDescent="0.2">
      <c r="A29" s="322" t="s">
        <v>162</v>
      </c>
      <c r="B29" s="322" t="s">
        <v>162</v>
      </c>
      <c r="C29" s="322"/>
      <c r="D29" s="322"/>
      <c r="E29" s="111"/>
      <c r="F29" s="322" t="s">
        <v>163</v>
      </c>
      <c r="G29" s="322"/>
      <c r="H29" s="322"/>
      <c r="I29" s="105"/>
      <c r="J29" s="105"/>
      <c r="K29" s="105"/>
      <c r="L29" s="105"/>
      <c r="M29" s="105"/>
      <c r="N29" s="105"/>
      <c r="O29" s="105"/>
      <c r="P29" s="105"/>
      <c r="Q29" s="106"/>
      <c r="AMK29" s="87"/>
    </row>
    <row r="30" spans="1:17 1025:1025" s="88" customFormat="1" ht="60.75" customHeight="1" x14ac:dyDescent="0.2">
      <c r="A30" s="313" t="s">
        <v>145</v>
      </c>
      <c r="B30" s="310" t="s">
        <v>164</v>
      </c>
      <c r="C30" s="235" t="s">
        <v>152</v>
      </c>
      <c r="D30" s="310" t="s">
        <v>165</v>
      </c>
      <c r="E30" s="112"/>
      <c r="F30" s="310" t="s">
        <v>164</v>
      </c>
      <c r="G30" s="235" t="s">
        <v>152</v>
      </c>
      <c r="H30" s="310" t="s">
        <v>166</v>
      </c>
      <c r="I30" s="105"/>
      <c r="J30" s="105"/>
      <c r="K30" s="105"/>
      <c r="L30" s="105"/>
      <c r="M30" s="105"/>
      <c r="N30" s="105"/>
      <c r="O30" s="105"/>
      <c r="P30" s="105"/>
      <c r="Q30" s="106"/>
      <c r="AMK30" s="87"/>
    </row>
    <row r="31" spans="1:17 1025:1025" s="88" customFormat="1" ht="15" customHeight="1" x14ac:dyDescent="0.2">
      <c r="A31" s="313"/>
      <c r="B31" s="310"/>
      <c r="C31" s="113">
        <f>CITL!B18</f>
        <v>0.30445795339412363</v>
      </c>
      <c r="D31" s="310"/>
      <c r="E31" s="114"/>
      <c r="F31" s="310"/>
      <c r="G31" s="113">
        <f>CITL!B18</f>
        <v>0.30445795339412363</v>
      </c>
      <c r="H31" s="310"/>
      <c r="I31" s="105"/>
      <c r="J31" s="105"/>
      <c r="K31" s="105"/>
      <c r="L31" s="105"/>
      <c r="M31" s="105"/>
      <c r="N31" s="105"/>
      <c r="O31" s="105"/>
      <c r="P31" s="105"/>
      <c r="Q31" s="106"/>
      <c r="AMK31" s="87"/>
    </row>
    <row r="32" spans="1:17 1025:1025" s="88" customFormat="1" ht="15" customHeight="1" x14ac:dyDescent="0.2">
      <c r="A32" s="95" t="str">
        <f>A11</f>
        <v>Telefonista (CBO 4222-05) - 36hs</v>
      </c>
      <c r="B32" s="225">
        <f>Posto!G14*Posto!H14</f>
        <v>9</v>
      </c>
      <c r="C32" s="109">
        <f>B32*C31</f>
        <v>2.7401215805471129</v>
      </c>
      <c r="D32" s="224">
        <f>ROUND((B32+C32),2)</f>
        <v>11.74</v>
      </c>
      <c r="E32" s="115"/>
      <c r="F32" s="225">
        <f>Posto!E14</f>
        <v>9.58</v>
      </c>
      <c r="G32" s="109">
        <f>F32*G31</f>
        <v>2.9167071935157045</v>
      </c>
      <c r="H32" s="224">
        <f>ROUND((F32+G32),2)</f>
        <v>12.5</v>
      </c>
      <c r="I32" s="105"/>
      <c r="J32" s="105"/>
      <c r="K32" s="105"/>
      <c r="L32" s="105"/>
      <c r="M32" s="105"/>
      <c r="N32" s="105"/>
      <c r="O32" s="105"/>
      <c r="P32" s="105"/>
      <c r="Q32" s="106"/>
      <c r="AMK32" s="87"/>
    </row>
    <row r="33" spans="1:24 1025:1025" s="88" customFormat="1" x14ac:dyDescent="0.2">
      <c r="A33" s="30"/>
      <c r="B33" s="30"/>
      <c r="C33" s="30"/>
      <c r="D33" s="30"/>
      <c r="E33" s="30"/>
      <c r="F33" s="30"/>
      <c r="G33" s="30"/>
      <c r="H33" s="30"/>
      <c r="I33" s="105"/>
      <c r="J33" s="105"/>
      <c r="K33" s="105"/>
      <c r="L33" s="105"/>
      <c r="M33" s="105"/>
      <c r="N33" s="105"/>
      <c r="O33" s="105"/>
      <c r="P33" s="105"/>
      <c r="Q33" s="106"/>
      <c r="AMK33" s="87"/>
    </row>
    <row r="34" spans="1:24 1025:1025" s="88" customFormat="1" ht="12.75" customHeight="1" x14ac:dyDescent="0.2">
      <c r="A34" s="324" t="s">
        <v>167</v>
      </c>
      <c r="B34" s="324"/>
      <c r="C34" s="324"/>
      <c r="D34" s="324"/>
      <c r="E34" s="324"/>
      <c r="F34" s="324"/>
      <c r="G34" s="324"/>
      <c r="H34" s="324"/>
      <c r="I34" s="105"/>
      <c r="J34" s="105"/>
      <c r="K34" s="105"/>
      <c r="L34" s="105"/>
      <c r="M34" s="105"/>
      <c r="N34" s="105"/>
      <c r="O34" s="105"/>
      <c r="P34" s="105"/>
      <c r="Q34" s="106"/>
      <c r="AMK34" s="87"/>
    </row>
    <row r="35" spans="1:24 1025:1025" s="88" customFormat="1" ht="12.75" customHeight="1" x14ac:dyDescent="0.2">
      <c r="A35" s="325" t="s">
        <v>168</v>
      </c>
      <c r="B35" s="325"/>
      <c r="C35" s="325"/>
      <c r="D35" s="325"/>
      <c r="E35" s="325"/>
      <c r="F35" s="325"/>
      <c r="G35" s="325"/>
      <c r="H35" s="325"/>
      <c r="I35" s="116"/>
      <c r="J35" s="116"/>
      <c r="K35" s="116"/>
      <c r="L35" s="116"/>
      <c r="M35" s="116"/>
      <c r="N35" s="116"/>
      <c r="O35" s="116"/>
      <c r="P35" s="116"/>
      <c r="Q35" s="116"/>
      <c r="R35" s="116"/>
      <c r="AMK35" s="87"/>
    </row>
    <row r="36" spans="1:24 1025:1025" s="88" customFormat="1" ht="12.75" customHeight="1" x14ac:dyDescent="0.2">
      <c r="A36" s="324" t="s">
        <v>169</v>
      </c>
      <c r="B36" s="324"/>
      <c r="C36" s="324"/>
      <c r="D36" s="324"/>
      <c r="E36" s="324"/>
      <c r="F36" s="324"/>
      <c r="G36" s="324"/>
      <c r="H36" s="324"/>
      <c r="I36" s="116"/>
      <c r="J36" s="116"/>
      <c r="K36" s="116"/>
      <c r="L36" s="116"/>
      <c r="M36" s="116"/>
      <c r="N36" s="116"/>
      <c r="O36" s="116"/>
      <c r="P36" s="116"/>
      <c r="Q36" s="116"/>
      <c r="R36" s="116"/>
      <c r="AMK36" s="87"/>
    </row>
    <row r="37" spans="1:24 1025:1025" s="88" customFormat="1" ht="12.75" customHeight="1" x14ac:dyDescent="0.2">
      <c r="A37" s="324" t="s">
        <v>170</v>
      </c>
      <c r="B37" s="324"/>
      <c r="C37" s="324"/>
      <c r="D37" s="324"/>
      <c r="E37" s="324"/>
      <c r="F37" s="324"/>
      <c r="G37" s="324"/>
      <c r="H37" s="324"/>
      <c r="I37" s="116"/>
      <c r="J37" s="116"/>
      <c r="K37" s="116"/>
      <c r="L37" s="116"/>
      <c r="M37" s="116"/>
      <c r="N37" s="116"/>
      <c r="O37" s="116"/>
      <c r="P37" s="116"/>
      <c r="Q37" s="116"/>
      <c r="R37" s="116"/>
      <c r="AMK37" s="87"/>
    </row>
    <row r="38" spans="1:24 1025:1025" s="88" customFormat="1" ht="12.75" customHeight="1" x14ac:dyDescent="0.2">
      <c r="A38" s="324" t="s">
        <v>171</v>
      </c>
      <c r="B38" s="324"/>
      <c r="C38" s="324"/>
      <c r="D38" s="324"/>
      <c r="E38" s="324"/>
      <c r="F38" s="324"/>
      <c r="G38" s="324"/>
      <c r="H38" s="324"/>
      <c r="Q38" s="116"/>
      <c r="R38" s="116"/>
      <c r="S38" s="117"/>
      <c r="T38" s="118"/>
      <c r="AMK38" s="87"/>
    </row>
    <row r="39" spans="1:24 1025:1025" s="88" customFormat="1" x14ac:dyDescent="0.2">
      <c r="A39" s="234" t="s">
        <v>172</v>
      </c>
      <c r="B39" s="234"/>
      <c r="C39" s="234"/>
      <c r="D39" s="234"/>
      <c r="E39" s="234"/>
      <c r="F39" s="234"/>
      <c r="G39" s="234"/>
      <c r="H39" s="234"/>
      <c r="Q39" s="116"/>
      <c r="R39" s="116"/>
      <c r="S39" s="117"/>
      <c r="T39" s="118"/>
      <c r="AMK39" s="87"/>
    </row>
    <row r="40" spans="1:24 1025:1025" s="88" customFormat="1" x14ac:dyDescent="0.2">
      <c r="A40" s="30"/>
      <c r="B40" s="30"/>
      <c r="C40" s="30"/>
      <c r="D40" s="30"/>
      <c r="E40" s="30"/>
      <c r="F40" s="30"/>
      <c r="G40" s="30"/>
      <c r="H40" s="30"/>
      <c r="Q40" s="116"/>
      <c r="R40" s="116"/>
      <c r="S40" s="117"/>
      <c r="T40" s="118"/>
      <c r="W40" s="119"/>
      <c r="X40" s="119"/>
      <c r="AMK40" s="87"/>
    </row>
    <row r="41" spans="1:24 1025:1025" s="88" customFormat="1" x14ac:dyDescent="0.2">
      <c r="A41" s="120"/>
      <c r="B41" s="116"/>
      <c r="C41" s="116"/>
      <c r="D41" s="116"/>
      <c r="E41" s="116"/>
      <c r="F41" s="116"/>
      <c r="G41" s="116"/>
      <c r="H41" s="116"/>
      <c r="R41" s="116"/>
      <c r="S41" s="117"/>
      <c r="T41" s="118"/>
      <c r="AMK41" s="87"/>
    </row>
    <row r="42" spans="1:24 1025:1025" s="88" customFormat="1" x14ac:dyDescent="0.2">
      <c r="A42" s="120"/>
      <c r="B42" s="116"/>
      <c r="C42" s="116"/>
      <c r="D42" s="116"/>
      <c r="E42" s="116"/>
      <c r="F42" s="116"/>
      <c r="G42" s="116"/>
      <c r="H42" s="116"/>
      <c r="AMK42" s="87"/>
    </row>
    <row r="43" spans="1:24 1025:1025" s="88" customFormat="1" x14ac:dyDescent="0.2">
      <c r="A43" s="120"/>
      <c r="B43" s="116"/>
      <c r="C43" s="116"/>
      <c r="D43" s="116"/>
      <c r="E43" s="116"/>
      <c r="F43" s="116"/>
      <c r="G43" s="116"/>
      <c r="H43" s="116"/>
      <c r="S43" s="117"/>
      <c r="T43" s="117"/>
      <c r="AMK43" s="87"/>
    </row>
    <row r="51" spans="1:15 1025:1025" s="88" customFormat="1" x14ac:dyDescent="0.2">
      <c r="A51" s="121"/>
      <c r="I51" s="122"/>
      <c r="J51" s="122"/>
      <c r="K51" s="122"/>
      <c r="L51" s="122"/>
      <c r="M51" s="122"/>
      <c r="N51" s="122"/>
      <c r="O51" s="122"/>
      <c r="AMK51" s="87"/>
    </row>
    <row r="56" spans="1:15 1025:1025" s="88" customFormat="1" x14ac:dyDescent="0.2">
      <c r="A56" s="121"/>
      <c r="G56" s="122"/>
      <c r="H56" s="122"/>
      <c r="AMK56" s="87"/>
    </row>
    <row r="58" spans="1:15 1025:1025" s="88" customFormat="1" x14ac:dyDescent="0.2">
      <c r="A58" s="123"/>
      <c r="B58" s="122"/>
      <c r="C58" s="122"/>
      <c r="D58" s="122"/>
      <c r="E58" s="122"/>
      <c r="F58" s="122"/>
      <c r="AMK58" s="87"/>
    </row>
  </sheetData>
  <sheetProtection password="E2ED" sheet="1" objects="1" scenarios="1"/>
  <mergeCells count="44">
    <mergeCell ref="A34:H34"/>
    <mergeCell ref="A35:H35"/>
    <mergeCell ref="A36:H36"/>
    <mergeCell ref="A37:H37"/>
    <mergeCell ref="A38:H38"/>
    <mergeCell ref="A8:H8"/>
    <mergeCell ref="A28:H28"/>
    <mergeCell ref="A29:D29"/>
    <mergeCell ref="F29:H29"/>
    <mergeCell ref="A30:A31"/>
    <mergeCell ref="B30:B31"/>
    <mergeCell ref="D30:D31"/>
    <mergeCell ref="F30:F31"/>
    <mergeCell ref="H30:H31"/>
    <mergeCell ref="A24:H24"/>
    <mergeCell ref="A25:A26"/>
    <mergeCell ref="B25:B26"/>
    <mergeCell ref="C25:C26"/>
    <mergeCell ref="F25:F26"/>
    <mergeCell ref="H25:H26"/>
    <mergeCell ref="A20:H20"/>
    <mergeCell ref="A21:A22"/>
    <mergeCell ref="B21:B22"/>
    <mergeCell ref="C21:C22"/>
    <mergeCell ref="F21:F22"/>
    <mergeCell ref="H21:H22"/>
    <mergeCell ref="A16:H16"/>
    <mergeCell ref="A17:A18"/>
    <mergeCell ref="B17:B18"/>
    <mergeCell ref="C17:C18"/>
    <mergeCell ref="F17:F18"/>
    <mergeCell ref="H17:H18"/>
    <mergeCell ref="A12:H12"/>
    <mergeCell ref="A13:A14"/>
    <mergeCell ref="B13:B14"/>
    <mergeCell ref="C13:C14"/>
    <mergeCell ref="F13:F14"/>
    <mergeCell ref="H13:H14"/>
    <mergeCell ref="A7:H7"/>
    <mergeCell ref="A1:H1"/>
    <mergeCell ref="A2:H2"/>
    <mergeCell ref="A3:H3"/>
    <mergeCell ref="A5:H5"/>
    <mergeCell ref="A6:H6"/>
  </mergeCells>
  <dataValidations count="1">
    <dataValidation allowBlank="1" showInputMessage="1" showErrorMessage="1" errorTitle="Pare !!!" error="Pare !!!" sqref="T43">
      <formula1>0</formula1>
      <formula2>0</formula2>
    </dataValidation>
  </dataValidations>
  <printOptions horizontalCentered="1"/>
  <pageMargins left="0.22" right="0.21" top="0.6692913385826772" bottom="0.27559055118110237" header="0.15748031496062992" footer="3.937007874015748E-2"/>
  <pageSetup paperSize="9" scale="70" firstPageNumber="0" orientation="portrait" horizontalDpi="300" verticalDpi="300" r:id="rId1"/>
  <headerFooter>
    <oddHeader>&amp;C&amp;G&amp;R&amp;8&amp;P</oddHeader>
    <oddFooter>&amp;L&amp;8&amp;G
  &amp;"Arial,Negrito"&amp;K08-023 SCCAT/CFIC/SECOFC</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19"/>
  <sheetViews>
    <sheetView showGridLines="0" view="pageBreakPreview" zoomScaleNormal="100" workbookViewId="0">
      <selection activeCell="F22" sqref="F22"/>
    </sheetView>
  </sheetViews>
  <sheetFormatPr defaultRowHeight="12.75" x14ac:dyDescent="0.2"/>
  <cols>
    <col min="1" max="1" width="14.7109375" style="124" customWidth="1"/>
    <col min="2" max="2" width="39.28515625" style="136" customWidth="1"/>
    <col min="3" max="3" width="14.7109375" style="124" customWidth="1"/>
    <col min="4" max="4" width="59.28515625" style="124" customWidth="1"/>
    <col min="5" max="5" width="14.7109375" style="124" customWidth="1"/>
    <col min="6" max="6" width="14.140625" style="124" customWidth="1"/>
    <col min="7" max="10" width="17.140625" style="124" customWidth="1"/>
    <col min="11" max="11" width="19.85546875" style="124" customWidth="1"/>
    <col min="12" max="12" width="17.140625" style="124" customWidth="1"/>
    <col min="13" max="13" width="34.28515625" style="124" customWidth="1"/>
    <col min="14" max="14" width="17.7109375" style="124" customWidth="1"/>
    <col min="15" max="15" width="13.42578125" style="124" customWidth="1"/>
    <col min="16" max="17" width="11.42578125" style="124" customWidth="1"/>
    <col min="18" max="18" width="16.5703125" style="124" customWidth="1"/>
    <col min="19" max="1025" width="11.42578125" style="124" customWidth="1"/>
    <col min="1026" max="16384" width="9.140625" style="87"/>
  </cols>
  <sheetData>
    <row r="1" spans="1:5" ht="18" x14ac:dyDescent="0.25">
      <c r="A1" s="268" t="str">
        <f>Posto!A1</f>
        <v>TRIBUNAL REGIONAL ELEITORAL DO PARANA</v>
      </c>
      <c r="B1" s="268"/>
      <c r="C1" s="268"/>
      <c r="D1" s="268"/>
      <c r="E1" s="268"/>
    </row>
    <row r="2" spans="1:5" ht="15" customHeight="1" x14ac:dyDescent="0.2">
      <c r="A2" s="326" t="str">
        <f>Posto!A2</f>
        <v>Planilha de Custos e Formação de Preços - Estimativa TRE/PR</v>
      </c>
      <c r="B2" s="326"/>
      <c r="C2" s="326"/>
      <c r="D2" s="326"/>
      <c r="E2" s="326"/>
    </row>
    <row r="3" spans="1:5" ht="15" customHeight="1" x14ac:dyDescent="0.2">
      <c r="A3" s="270" t="str">
        <f>Posto!A3</f>
        <v>Serviços de Telefonista</v>
      </c>
      <c r="B3" s="270"/>
      <c r="C3" s="270"/>
      <c r="D3" s="270"/>
      <c r="E3" s="270"/>
    </row>
    <row r="4" spans="1:5" ht="15" customHeight="1" thickBot="1" x14ac:dyDescent="0.25">
      <c r="A4" s="232"/>
      <c r="B4" s="233"/>
      <c r="C4" s="232"/>
      <c r="D4" s="232"/>
      <c r="E4" s="232"/>
    </row>
    <row r="5" spans="1:5" ht="15" customHeight="1" x14ac:dyDescent="0.2">
      <c r="A5" s="307" t="str">
        <f>Posto!A8</f>
        <v>Empresa</v>
      </c>
      <c r="B5" s="307"/>
      <c r="C5" s="307"/>
      <c r="D5" s="307"/>
      <c r="E5" s="307"/>
    </row>
    <row r="6" spans="1:5" ht="15" customHeight="1" thickBot="1" x14ac:dyDescent="0.25">
      <c r="A6" s="308" t="str">
        <f>Posto!A9</f>
        <v>CNPJ</v>
      </c>
      <c r="B6" s="308"/>
      <c r="C6" s="308"/>
      <c r="D6" s="308"/>
      <c r="E6" s="308"/>
    </row>
    <row r="7" spans="1:5" ht="15" customHeight="1" thickBot="1" x14ac:dyDescent="0.25">
      <c r="A7" s="327"/>
      <c r="B7" s="327"/>
      <c r="C7" s="327"/>
      <c r="D7" s="327"/>
      <c r="E7" s="327"/>
    </row>
    <row r="8" spans="1:5" s="125" customFormat="1" ht="25.5" customHeight="1" thickBot="1" x14ac:dyDescent="0.25">
      <c r="A8" s="285" t="s">
        <v>173</v>
      </c>
      <c r="B8" s="285"/>
      <c r="C8" s="285"/>
      <c r="D8" s="285"/>
      <c r="E8" s="285"/>
    </row>
    <row r="9" spans="1:5" s="124" customFormat="1" ht="15" customHeight="1" x14ac:dyDescent="0.2">
      <c r="A9" s="126"/>
      <c r="B9" s="127"/>
      <c r="C9" s="126"/>
      <c r="D9" s="126"/>
      <c r="E9" s="126"/>
    </row>
    <row r="10" spans="1:5" s="130" customFormat="1" ht="15" customHeight="1" x14ac:dyDescent="0.25">
      <c r="A10" s="128"/>
      <c r="B10" s="129" t="s">
        <v>174</v>
      </c>
      <c r="C10" s="56">
        <v>0</v>
      </c>
      <c r="D10" s="238"/>
      <c r="E10" s="128"/>
    </row>
    <row r="11" spans="1:5" s="130" customFormat="1" ht="15" customHeight="1" x14ac:dyDescent="0.25">
      <c r="A11" s="128"/>
      <c r="B11" s="129" t="s">
        <v>175</v>
      </c>
      <c r="C11" s="56">
        <v>0</v>
      </c>
      <c r="D11" s="238"/>
      <c r="E11" s="128"/>
    </row>
    <row r="12" spans="1:5" s="130" customFormat="1" ht="15" customHeight="1" x14ac:dyDescent="0.25">
      <c r="A12" s="128"/>
      <c r="B12" s="128"/>
      <c r="C12" s="128"/>
      <c r="D12" s="128"/>
      <c r="E12" s="128"/>
    </row>
    <row r="13" spans="1:5" s="130" customFormat="1" ht="15" customHeight="1" x14ac:dyDescent="0.25">
      <c r="A13" s="128"/>
      <c r="B13" s="229" t="s">
        <v>176</v>
      </c>
      <c r="C13" s="131">
        <f>ROUND(((Posto!B16/30)*FISCALIZAÇÃO!C10),2)</f>
        <v>0</v>
      </c>
      <c r="D13" s="132" t="s">
        <v>177</v>
      </c>
      <c r="E13" s="128"/>
    </row>
    <row r="14" spans="1:5" s="130" customFormat="1" ht="15" customHeight="1" x14ac:dyDescent="0.25">
      <c r="A14" s="128"/>
      <c r="B14" s="229" t="s">
        <v>178</v>
      </c>
      <c r="C14" s="131">
        <f>ROUND(('Encargos Sociais'!F23/100*FISCALIZAÇÃO!C13),2)</f>
        <v>0</v>
      </c>
      <c r="D14" s="132" t="s">
        <v>179</v>
      </c>
      <c r="E14" s="128"/>
    </row>
    <row r="15" spans="1:5" s="130" customFormat="1" ht="15" customHeight="1" x14ac:dyDescent="0.25">
      <c r="A15" s="128"/>
      <c r="B15" s="229" t="s">
        <v>180</v>
      </c>
      <c r="C15" s="131">
        <f>Posto!E14*FISCALIZAÇÃO!C11</f>
        <v>0</v>
      </c>
      <c r="D15" s="132" t="s">
        <v>181</v>
      </c>
      <c r="E15" s="128"/>
    </row>
    <row r="16" spans="1:5" s="130" customFormat="1" ht="15" customHeight="1" x14ac:dyDescent="0.25">
      <c r="A16" s="128"/>
      <c r="B16" s="229" t="s">
        <v>182</v>
      </c>
      <c r="C16" s="131">
        <f>(Posto!G14*Posto!H14)*FISCALIZAÇÃO!C11</f>
        <v>0</v>
      </c>
      <c r="D16" s="132" t="s">
        <v>183</v>
      </c>
      <c r="E16" s="128"/>
    </row>
    <row r="17" spans="1:5" s="130" customFormat="1" ht="15" customHeight="1" x14ac:dyDescent="0.25">
      <c r="A17" s="128"/>
      <c r="B17" s="3" t="s">
        <v>184</v>
      </c>
      <c r="C17" s="133">
        <f>SUM(C13:C16)</f>
        <v>0</v>
      </c>
      <c r="D17" s="134"/>
      <c r="E17" s="128"/>
    </row>
    <row r="18" spans="1:5" s="130" customFormat="1" ht="15" customHeight="1" x14ac:dyDescent="0.25">
      <c r="A18" s="128"/>
      <c r="B18" s="229" t="s">
        <v>185</v>
      </c>
      <c r="C18" s="131">
        <f>ROUND((CITL!B18*FISCALIZAÇÃO!C17),2)</f>
        <v>0</v>
      </c>
      <c r="D18" s="132" t="s">
        <v>186</v>
      </c>
      <c r="E18" s="128"/>
    </row>
    <row r="19" spans="1:5" s="130" customFormat="1" ht="15" customHeight="1" x14ac:dyDescent="0.25">
      <c r="A19" s="128"/>
      <c r="B19" s="3" t="s">
        <v>187</v>
      </c>
      <c r="C19" s="133">
        <f>C17+C18</f>
        <v>0</v>
      </c>
      <c r="D19" s="135"/>
      <c r="E19" s="128"/>
    </row>
  </sheetData>
  <sheetProtection password="E2ED" sheet="1" objects="1" scenarios="1" selectLockedCells="1"/>
  <mergeCells count="7">
    <mergeCell ref="A8:E8"/>
    <mergeCell ref="A1:E1"/>
    <mergeCell ref="A2:E2"/>
    <mergeCell ref="A3:E3"/>
    <mergeCell ref="A5:E5"/>
    <mergeCell ref="A6:E6"/>
    <mergeCell ref="A7:E7"/>
  </mergeCells>
  <printOptions horizontalCentered="1"/>
  <pageMargins left="0.23622047244094491" right="0.19685039370078741" top="0.73" bottom="0.27559055118110237" header="0.19685039370078741" footer="7.874015748031496E-2"/>
  <pageSetup paperSize="9" scale="69" firstPageNumber="0" orientation="portrait" horizontalDpi="300" verticalDpi="300" r:id="rId1"/>
  <headerFooter>
    <oddHeader>&amp;C&amp;G&amp;R&amp;8&amp;P</oddHeader>
    <oddFooter>&amp;L&amp;8&amp;G
   &amp;"Arial,Negrito"&amp;K0070C0SCCAT/CFIC/SECFC</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8</vt:i4>
      </vt:variant>
    </vt:vector>
  </HeadingPairs>
  <TitlesOfParts>
    <vt:vector size="14" baseType="lpstr">
      <vt:lpstr>Posto</vt:lpstr>
      <vt:lpstr>Encargos Sociais</vt:lpstr>
      <vt:lpstr>CITL</vt:lpstr>
      <vt:lpstr>Insumos</vt:lpstr>
      <vt:lpstr>Hora Extra</vt:lpstr>
      <vt:lpstr>FISCALIZAÇÃO</vt:lpstr>
      <vt:lpstr>CITL!Area_de_impressao</vt:lpstr>
      <vt:lpstr>'Encargos Sociais'!Area_de_impressao</vt:lpstr>
      <vt:lpstr>FISCALIZAÇÃO!Area_de_impressao</vt:lpstr>
      <vt:lpstr>'Hora Extra'!Area_de_impressao</vt:lpstr>
      <vt:lpstr>Insumos!Area_de_impressao</vt:lpstr>
      <vt:lpstr>Posto!Area_de_impressao</vt:lpstr>
      <vt:lpstr>'Encargos Sociais'!Titulos_de_impressao</vt:lpstr>
      <vt:lpstr>'Hora Extra'!Titulos_de_impressao</vt:lpstr>
    </vt:vector>
  </TitlesOfParts>
  <Company>Tribunal Regional Eleitoral do Paraná</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MARIA CAROLINA</cp:lastModifiedBy>
  <cp:lastPrinted>2021-10-28T01:21:40Z</cp:lastPrinted>
  <dcterms:created xsi:type="dcterms:W3CDTF">2021-10-27T21:20:11Z</dcterms:created>
  <dcterms:modified xsi:type="dcterms:W3CDTF">2021-11-09T13:10:25Z</dcterms:modified>
</cp:coreProperties>
</file>